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45" windowWidth="10590" windowHeight="15540" activeTab="0"/>
  </bookViews>
  <sheets>
    <sheet name="A" sheetId="1" r:id="rId1"/>
    <sheet name="Chart" sheetId="2" r:id="rId2"/>
    <sheet name="trial" sheetId="3" state="hidden" r:id="rId3"/>
  </sheets>
  <definedNames>
    <definedName name="AgeA" localSheetId="0">OFFSET('A'!$C$81,0,0,COUNT('A'!$C$81:$C$177),1)</definedName>
    <definedName name="AgeR" localSheetId="0">OFFSET('A'!$G$81,0,0,COUNT('A'!$G$81:$G$177),1)</definedName>
    <definedName name="AJ" localSheetId="0">OFFSET('A'!$D$81,0,0,COUNT('A'!$D$81:$D$177),1)</definedName>
    <definedName name="BalA" localSheetId="0">OFFSET('A'!$E$81,0,0,COUNT('A'!$E$81:$E$177),1)</definedName>
    <definedName name="BalR" localSheetId="0">OFFSET('A'!$I$81,0,0,COUNT('A'!$I$81:$I$177),1)</definedName>
    <definedName name="_xlnm.Print_Area" localSheetId="0">'A'!$A$1:$L$141</definedName>
    <definedName name="_xlnm.Print_Area" localSheetId="1">'Chart'!$A$1:$K$56</definedName>
    <definedName name="RK" localSheetId="0">OFFSET('A'!$H$81,0,0,COUNT('A'!$H$81:$H$177),1)</definedName>
  </definedNames>
  <calcPr fullCalcOnLoad="1"/>
</workbook>
</file>

<file path=xl/comments1.xml><?xml version="1.0" encoding="utf-8"?>
<comments xmlns="http://schemas.openxmlformats.org/spreadsheetml/2006/main">
  <authors>
    <author>Dr. Simon R. Mouer</author>
  </authors>
  <commentList>
    <comment ref="D13" authorId="0">
      <text>
        <r>
          <rPr>
            <sz val="8"/>
            <color indexed="12"/>
            <rFont val="Tahoma"/>
            <family val="2"/>
          </rPr>
          <t xml:space="preserve">Your age now (at </t>
        </r>
        <r>
          <rPr>
            <i/>
            <sz val="8"/>
            <color indexed="12"/>
            <rFont val="Tahoma"/>
            <family val="2"/>
          </rPr>
          <t>j</t>
        </r>
        <r>
          <rPr>
            <sz val="8"/>
            <color indexed="12"/>
            <rFont val="Tahoma"/>
            <family val="2"/>
          </rPr>
          <t>=0)</t>
        </r>
      </text>
    </comment>
    <comment ref="D14" authorId="0">
      <text>
        <r>
          <rPr>
            <sz val="8"/>
            <color indexed="12"/>
            <rFont val="Tahoma"/>
            <family val="2"/>
          </rPr>
          <t>the age you expect to die (90% probability or greater)</t>
        </r>
      </text>
    </comment>
    <comment ref="D8" authorId="0">
      <text>
        <r>
          <rPr>
            <sz val="8"/>
            <color indexed="12"/>
            <rFont val="Tahoma"/>
            <family val="2"/>
          </rPr>
          <t>Your total annual retirement need in today's dollars (at time j=1)</t>
        </r>
      </text>
    </comment>
    <comment ref="D9" authorId="0">
      <text>
        <r>
          <rPr>
            <sz val="8"/>
            <color indexed="12"/>
            <rFont val="Tahoma"/>
            <family val="2"/>
          </rPr>
          <t>Your annual Social Security retirement benefit in today's dollars (at time j=1)</t>
        </r>
      </text>
    </comment>
    <comment ref="D10" authorId="0">
      <text>
        <r>
          <rPr>
            <sz val="8"/>
            <color indexed="12"/>
            <rFont val="Tahoma"/>
            <family val="2"/>
          </rPr>
          <t>Any other annual inflation-adjusted retirement benefit, such as a US Military retirement benefit, that you will receive, in today's dollars (at time j=1)</t>
        </r>
      </text>
    </comment>
    <comment ref="D11" authorId="0">
      <text>
        <r>
          <rPr>
            <sz val="8"/>
            <color indexed="12"/>
            <rFont val="Tahoma"/>
            <family val="2"/>
          </rPr>
          <t>Your annual supplemental retirement need, in today's dollars (at time j=1)</t>
        </r>
      </text>
    </comment>
    <comment ref="D61" authorId="0">
      <text>
        <r>
          <rPr>
            <sz val="8"/>
            <color indexed="12"/>
            <rFont val="Tahoma"/>
            <family val="2"/>
          </rPr>
          <t xml:space="preserve">Your first year's annual retirement account contribution
</t>
        </r>
      </text>
    </comment>
    <comment ref="D67" authorId="0">
      <text>
        <r>
          <rPr>
            <sz val="8"/>
            <color indexed="12"/>
            <rFont val="Tahoma"/>
            <family val="2"/>
          </rPr>
          <t xml:space="preserve">Amount your ability to save exceeds your requirement to save for your supplemental retirement account </t>
        </r>
      </text>
    </comment>
  </commentList>
</comments>
</file>

<file path=xl/sharedStrings.xml><?xml version="1.0" encoding="utf-8"?>
<sst xmlns="http://schemas.openxmlformats.org/spreadsheetml/2006/main" count="110" uniqueCount="86">
  <si>
    <r>
      <t>r</t>
    </r>
    <r>
      <rPr>
        <sz val="10"/>
        <rFont val="Arial"/>
        <family val="0"/>
      </rPr>
      <t xml:space="preserve"> =</t>
    </r>
  </si>
  <si>
    <r>
      <t>i</t>
    </r>
    <r>
      <rPr>
        <sz val="10"/>
        <rFont val="Arial"/>
        <family val="0"/>
      </rPr>
      <t xml:space="preserve"> =</t>
    </r>
  </si>
  <si>
    <t>span</t>
  </si>
  <si>
    <t>j</t>
  </si>
  <si>
    <t>Age</t>
  </si>
  <si>
    <t>Account. Bal.</t>
  </si>
  <si>
    <t>k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</si>
  <si>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</si>
  <si>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</si>
  <si>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>(</t>
    </r>
    <r>
      <rPr>
        <i/>
        <sz val="10"/>
        <rFont val="Times New Roman"/>
        <family val="1"/>
      </rPr>
      <t>i-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)</t>
    </r>
  </si>
  <si>
    <r>
      <t>(1+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m</t>
    </r>
  </si>
  <si>
    <r>
      <t>(1+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n</t>
    </r>
  </si>
  <si>
    <r>
      <t>(1+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m</t>
    </r>
  </si>
  <si>
    <r>
      <t>(1+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n</t>
    </r>
  </si>
  <si>
    <r>
      <t>/(1+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m</t>
    </r>
  </si>
  <si>
    <r>
      <t>/(1+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n</t>
    </r>
  </si>
  <si>
    <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</si>
  <si>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0"/>
      </rPr>
      <t>O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</si>
  <si>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</si>
  <si>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Input</t>
  </si>
  <si>
    <t>years</t>
  </si>
  <si>
    <t>Auxiliary Equations</t>
  </si>
  <si>
    <t>Step 1</t>
  </si>
  <si>
    <r>
      <t xml:space="preserve">m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</si>
  <si>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 xml:space="preserve">n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</si>
  <si>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Step 2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</si>
  <si>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</si>
  <si>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Step 3</t>
  </si>
  <si>
    <t>Step 4</t>
  </si>
  <si>
    <t>Step 5</t>
  </si>
  <si>
    <t xml:space="preserve">Calculate the inflation-adjusted series </t>
  </si>
  <si>
    <t xml:space="preserve">Calculate the retirement account balance </t>
  </si>
  <si>
    <t>Step 6</t>
  </si>
  <si>
    <t>Plot series and account balance</t>
  </si>
  <si>
    <t>m+n =</t>
  </si>
  <si>
    <r>
      <t>Is 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?</t>
    </r>
  </si>
  <si>
    <r>
      <t xml:space="preserve">Calculate </t>
    </r>
    <r>
      <rPr>
        <b/>
        <sz val="10"/>
        <color indexed="12"/>
        <rFont val="Arial"/>
        <family val="2"/>
      </rPr>
      <t>A</t>
    </r>
    <r>
      <rPr>
        <b/>
        <vertAlign val="subscript"/>
        <sz val="10"/>
        <color indexed="12"/>
        <rFont val="Arial"/>
        <family val="2"/>
      </rPr>
      <t>1</t>
    </r>
  </si>
  <si>
    <r>
      <t xml:space="preserve">Compare </t>
    </r>
    <r>
      <rPr>
        <b/>
        <sz val="10"/>
        <color indexed="12"/>
        <rFont val="Arial"/>
        <family val="2"/>
      </rPr>
      <t>A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to A</t>
    </r>
    <r>
      <rPr>
        <b/>
        <vertAlign val="subscript"/>
        <sz val="10"/>
        <color indexed="12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</si>
  <si>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-A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</si>
  <si>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(See 'Chart' Tab)</t>
  </si>
  <si>
    <t>Retirement account deposits</t>
  </si>
  <si>
    <t>Retirement account withdrawals</t>
  </si>
  <si>
    <t>EXAMPLE 3</t>
  </si>
  <si>
    <r>
      <t>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</si>
  <si>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 xml:space="preserve">Trial Solutions for 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R</t>
    </r>
    <r>
      <rPr>
        <sz val="12"/>
        <rFont val="Arial"/>
        <family val="0"/>
      </rPr>
      <t>, given 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i/>
        <sz val="12"/>
        <rFont val="Arial"/>
        <family val="0"/>
      </rPr>
      <t xml:space="preserve">i, </t>
    </r>
    <r>
      <rPr>
        <i/>
        <sz val="12"/>
        <rFont val="Symbol"/>
        <family val="1"/>
      </rPr>
      <t>r</t>
    </r>
    <r>
      <rPr>
        <i/>
        <sz val="12"/>
        <rFont val="Arial"/>
        <family val="0"/>
      </rPr>
      <t xml:space="preserve">, </t>
    </r>
    <r>
      <rPr>
        <sz val="12"/>
        <rFont val="Arial"/>
        <family val="0"/>
      </rPr>
      <t xml:space="preserve">and both </t>
    </r>
    <r>
      <rPr>
        <i/>
        <sz val="12"/>
        <rFont val="Times New Roman"/>
        <family val="1"/>
      </rPr>
      <t>m</t>
    </r>
    <r>
      <rPr>
        <sz val="12"/>
        <rFont val="Arial"/>
        <family val="0"/>
      </rPr>
      <t xml:space="preserve"> and </t>
    </r>
    <r>
      <rPr>
        <i/>
        <sz val="12"/>
        <rFont val="Times New Roman"/>
        <family val="1"/>
      </rPr>
      <t>n</t>
    </r>
  </si>
  <si>
    <t>Trial</t>
  </si>
  <si>
    <r>
      <t>D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</si>
  <si>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R</t>
    </r>
  </si>
  <si>
    <t>Interim Calculations</t>
  </si>
  <si>
    <r>
      <t>A</t>
    </r>
    <r>
      <rPr>
        <b/>
        <i/>
        <sz val="8"/>
        <rFont val="Times New Roman"/>
        <family val="1"/>
      </rPr>
      <t>j</t>
    </r>
  </si>
  <si>
    <r>
      <t>R</t>
    </r>
    <r>
      <rPr>
        <b/>
        <i/>
        <sz val="8"/>
        <rFont val="Times New Roman"/>
        <family val="1"/>
      </rPr>
      <t>k</t>
    </r>
  </si>
  <si>
    <t>Help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</si>
  <si>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</si>
  <si>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(see Retirement Account - deposits, below)</t>
  </si>
  <si>
    <t>(see Retirement Account - withdrawals, below)</t>
  </si>
  <si>
    <t>(see Account Bal., below)</t>
  </si>
  <si>
    <r>
      <t>A</t>
    </r>
    <r>
      <rPr>
        <i/>
        <vertAlign val="subscript"/>
        <sz val="10"/>
        <rFont val="Times New Roman"/>
        <family val="1"/>
      </rPr>
      <t>j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</si>
  <si>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j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</si>
  <si>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m</t>
    </r>
  </si>
  <si>
    <r>
      <t>R</t>
    </r>
    <r>
      <rPr>
        <i/>
        <vertAlign val="subscript"/>
        <sz val="10"/>
        <rFont val="Times New Roman"/>
        <family val="1"/>
      </rPr>
      <t>k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</si>
  <si>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k</t>
    </r>
  </si>
  <si>
    <r>
      <t>F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=</t>
    </r>
  </si>
  <si>
    <r>
      <t xml:space="preserve"> </t>
    </r>
    <r>
      <rPr>
        <sz val="10"/>
        <rFont val="Lucida Calligraphy"/>
        <family val="4"/>
      </rPr>
      <t>D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+ i</t>
    </r>
    <r>
      <rPr>
        <sz val="10"/>
        <rFont val="Lucida Calligraphy"/>
        <family val="4"/>
      </rPr>
      <t>F</t>
    </r>
    <r>
      <rPr>
        <vertAlign val="subscript"/>
        <sz val="10"/>
        <rFont val="Times New Roman"/>
        <family val="1"/>
      </rPr>
      <t>ℓ-1</t>
    </r>
  </si>
  <si>
    <r>
      <t xml:space="preserve">Solving for 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R</t>
    </r>
    <r>
      <rPr>
        <sz val="12"/>
        <rFont val="Arial"/>
        <family val="0"/>
      </rPr>
      <t>, given 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i/>
        <sz val="12"/>
        <rFont val="Arial"/>
        <family val="0"/>
      </rPr>
      <t xml:space="preserve">i, </t>
    </r>
    <r>
      <rPr>
        <i/>
        <sz val="12"/>
        <rFont val="Symbol"/>
        <family val="1"/>
      </rPr>
      <t>r</t>
    </r>
    <r>
      <rPr>
        <i/>
        <sz val="12"/>
        <rFont val="Arial"/>
        <family val="0"/>
      </rPr>
      <t xml:space="preserve">, </t>
    </r>
    <r>
      <rPr>
        <sz val="12"/>
        <rFont val="Arial"/>
        <family val="0"/>
      </rPr>
      <t xml:space="preserve">but not </t>
    </r>
    <r>
      <rPr>
        <i/>
        <sz val="12"/>
        <rFont val="Times New Roman"/>
        <family val="1"/>
      </rPr>
      <t>m</t>
    </r>
    <r>
      <rPr>
        <sz val="12"/>
        <rFont val="Arial"/>
        <family val="0"/>
      </rPr>
      <t xml:space="preserve"> or </t>
    </r>
    <r>
      <rPr>
        <i/>
        <sz val="12"/>
        <rFont val="Times New Roman"/>
        <family val="1"/>
      </rPr>
      <t>n</t>
    </r>
  </si>
  <si>
    <r>
      <t>(</t>
    </r>
    <r>
      <rPr>
        <i/>
        <sz val="10"/>
        <color indexed="9"/>
        <rFont val="Times New Roman"/>
        <family val="1"/>
      </rPr>
      <t>i-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</si>
  <si>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</si>
  <si>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</si>
  <si>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</si>
  <si>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</si>
  <si>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</si>
  <si>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</si>
  <si>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t>Age-related data</t>
  </si>
  <si>
    <t>Initial Conditions</t>
  </si>
  <si>
    <t>annual</t>
  </si>
  <si>
    <t>monthly</t>
  </si>
  <si>
    <t>Interest and inflation rates</t>
  </si>
  <si>
    <r>
      <t xml:space="preserve">Trial solutions for </t>
    </r>
    <r>
      <rPr>
        <b/>
        <sz val="10"/>
        <color indexed="12"/>
        <rFont val="Arial"/>
        <family val="2"/>
      </rPr>
      <t>D</t>
    </r>
    <r>
      <rPr>
        <b/>
        <vertAlign val="subscript"/>
        <sz val="10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(find the retirement age, D</t>
    </r>
    <r>
      <rPr>
        <vertAlign val="subscript"/>
        <sz val="10"/>
        <color indexed="12"/>
        <rFont val="Arial"/>
        <family val="2"/>
      </rPr>
      <t>R</t>
    </r>
    <r>
      <rPr>
        <sz val="10"/>
        <color indexed="12"/>
        <rFont val="Arial"/>
        <family val="2"/>
      </rPr>
      <t>, that matches your conditions for A</t>
    </r>
    <r>
      <rPr>
        <vertAlign val="subscript"/>
        <sz val="10"/>
        <color indexed="12"/>
        <rFont val="Arial"/>
        <family val="2"/>
      </rPr>
      <t>1</t>
    </r>
    <r>
      <rPr>
        <sz val="10"/>
        <color indexed="12"/>
        <rFont val="Arial"/>
        <family val="2"/>
      </rPr>
      <t xml:space="preserve"> and A</t>
    </r>
    <r>
      <rPr>
        <vertAlign val="subscript"/>
        <sz val="10"/>
        <color indexed="12"/>
        <rFont val="Arial"/>
        <family val="2"/>
      </rPr>
      <t>O</t>
    </r>
    <r>
      <rPr>
        <sz val="10"/>
        <color indexed="12"/>
        <rFont val="Arial"/>
        <family val="2"/>
      </rPr>
      <t>)</t>
    </r>
  </si>
  <si>
    <r>
      <t xml:space="preserve">Type your selected value for </t>
    </r>
    <r>
      <rPr>
        <b/>
        <sz val="10"/>
        <color indexed="12"/>
        <rFont val="Arial"/>
        <family val="2"/>
      </rPr>
      <t>D</t>
    </r>
    <r>
      <rPr>
        <b/>
        <vertAlign val="subscript"/>
        <sz val="10"/>
        <color indexed="12"/>
        <rFont val="Arial"/>
        <family val="2"/>
      </rPr>
      <t>R</t>
    </r>
    <r>
      <rPr>
        <b/>
        <i/>
        <sz val="10"/>
        <color indexed="12"/>
        <rFont val="Times New Roman"/>
        <family val="1"/>
      </rPr>
      <t xml:space="preserve"> in th green box below.</t>
    </r>
  </si>
  <si>
    <r>
      <t xml:space="preserve">From the graph above, pick a value for </t>
    </r>
    <r>
      <rPr>
        <sz val="10"/>
        <color indexed="12"/>
        <rFont val="Arial"/>
        <family val="2"/>
      </rPr>
      <t>D</t>
    </r>
    <r>
      <rPr>
        <vertAlign val="subscript"/>
        <sz val="10"/>
        <color indexed="12"/>
        <rFont val="Arial"/>
        <family val="2"/>
      </rPr>
      <t>R</t>
    </r>
    <r>
      <rPr>
        <i/>
        <sz val="10"/>
        <color indexed="12"/>
        <rFont val="Times New Roman"/>
        <family val="1"/>
      </rPr>
      <t xml:space="preserve"> that is at, or to the right of, the point where the two lines cross.</t>
    </r>
  </si>
  <si>
    <t xml:space="preserve">Calculate your need for supplemental retirement planning 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</si>
  <si>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</si>
  <si>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</si>
  <si>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</t>
    </r>
  </si>
  <si>
    <t>Step 7</t>
  </si>
  <si>
    <t>Step 8</t>
  </si>
  <si>
    <t>(See next page)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</si>
</sst>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#,##0.0_);[Red]\(#,##0.0\)"/>
    <numFmt numFmtId="177" formatCode="0.000%"/>
    <numFmt numFmtId="178" formatCode="&quot;$&quot;#,##0.0_);[Red]\(&quot;$&quot;#,##0.0\)"/>
    <numFmt numFmtId="179" formatCode="&quot;$&quot;#,##0.000_);[Red]\(&quot;$&quot;#,##0.000\)"/>
    <numFmt numFmtId="180" formatCode="#,##0.0000_);[Red]\(#,##0.0000\)"/>
    <numFmt numFmtId="181" formatCode="&quot;$&quot;#,##0.0000_);[Red]\(&quot;$&quot;#,##0.0000\)"/>
    <numFmt numFmtId="182" formatCode="&quot;$&quot;#,##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0"/>
    </font>
    <font>
      <i/>
      <sz val="10"/>
      <name val="Times New Roman"/>
      <family val="1"/>
    </font>
    <font>
      <i/>
      <sz val="10"/>
      <name val="Symbol"/>
      <family val="1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bscript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b/>
      <u val="single"/>
      <sz val="10"/>
      <name val="Arial"/>
      <family val="2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Arial"/>
      <family val="2"/>
    </font>
    <font>
      <sz val="14.25"/>
      <name val="Arial"/>
      <family val="0"/>
    </font>
    <font>
      <b/>
      <sz val="8.75"/>
      <name val="Arial"/>
      <family val="2"/>
    </font>
    <font>
      <b/>
      <sz val="8.75"/>
      <color indexed="17"/>
      <name val="Arial"/>
      <family val="2"/>
    </font>
    <font>
      <b/>
      <sz val="8.75"/>
      <color indexed="10"/>
      <name val="Arial"/>
      <family val="2"/>
    </font>
    <font>
      <b/>
      <sz val="8.25"/>
      <name val="Arial"/>
      <family val="2"/>
    </font>
    <font>
      <b/>
      <sz val="8.75"/>
      <color indexed="12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vertAlign val="subscript"/>
      <sz val="8"/>
      <name val="Arial"/>
      <family val="2"/>
    </font>
    <font>
      <b/>
      <sz val="9.75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Lucida Calligraphy"/>
      <family val="4"/>
    </font>
    <font>
      <sz val="8"/>
      <color indexed="12"/>
      <name val="Arial"/>
      <family val="2"/>
    </font>
    <font>
      <vertAlign val="subscript"/>
      <sz val="8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9"/>
      <name val="Symbol"/>
      <family val="1"/>
    </font>
    <font>
      <sz val="8"/>
      <color indexed="9"/>
      <name val="Arial"/>
      <family val="0"/>
    </font>
    <font>
      <i/>
      <vertAlign val="superscript"/>
      <sz val="10"/>
      <color indexed="9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i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173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6" fontId="0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9" fontId="0" fillId="2" borderId="1" xfId="2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6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6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6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6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6" fontId="32" fillId="0" borderId="11" xfId="0" applyNumberFormat="1" applyFont="1" applyBorder="1" applyAlignment="1">
      <alignment horizontal="center"/>
    </xf>
    <xf numFmtId="6" fontId="3" fillId="0" borderId="12" xfId="0" applyNumberFormat="1" applyFont="1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6" fontId="3" fillId="0" borderId="16" xfId="0" applyNumberFormat="1" applyFont="1" applyBorder="1" applyAlignment="1">
      <alignment horizontal="center"/>
    </xf>
    <xf numFmtId="6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6" fontId="3" fillId="0" borderId="20" xfId="0" applyNumberFormat="1" applyFont="1" applyBorder="1" applyAlignment="1">
      <alignment horizontal="center"/>
    </xf>
    <xf numFmtId="6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9" fontId="52" fillId="0" borderId="0" xfId="0" applyNumberFormat="1" applyFont="1" applyAlignment="1">
      <alignment horizontal="center"/>
    </xf>
    <xf numFmtId="176" fontId="52" fillId="0" borderId="0" xfId="0" applyNumberFormat="1" applyFont="1" applyAlignment="1">
      <alignment horizontal="center"/>
    </xf>
    <xf numFmtId="40" fontId="52" fillId="0" borderId="0" xfId="0" applyNumberFormat="1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 quotePrefix="1">
      <alignment horizontal="left"/>
    </xf>
    <xf numFmtId="174" fontId="52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left"/>
    </xf>
    <xf numFmtId="6" fontId="3" fillId="0" borderId="0" xfId="0" applyNumberFormat="1" applyFont="1" applyAlignment="1">
      <alignment horizontal="center"/>
    </xf>
    <xf numFmtId="6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6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6" fontId="0" fillId="0" borderId="23" xfId="0" applyNumberFormat="1" applyBorder="1" applyAlignment="1">
      <alignment/>
    </xf>
    <xf numFmtId="6" fontId="0" fillId="0" borderId="1" xfId="0" applyNumberForma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Trial Solutions for DR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5225"/>
          <c:w val="0.981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AO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trial!$D$11:$M$11</c:f>
              <c:numCache>
                <c:ptCount val="10"/>
                <c:pt idx="0">
                  <c:v>32</c:v>
                </c:pt>
                <c:pt idx="1">
                  <c:v>39</c:v>
                </c:pt>
                <c:pt idx="2">
                  <c:v>46</c:v>
                </c:pt>
                <c:pt idx="3">
                  <c:v>53</c:v>
                </c:pt>
                <c:pt idx="4">
                  <c:v>60</c:v>
                </c:pt>
                <c:pt idx="5">
                  <c:v>67</c:v>
                </c:pt>
                <c:pt idx="6">
                  <c:v>74</c:v>
                </c:pt>
                <c:pt idx="7">
                  <c:v>81</c:v>
                </c:pt>
                <c:pt idx="8">
                  <c:v>88</c:v>
                </c:pt>
                <c:pt idx="9">
                  <c:v>95</c:v>
                </c:pt>
              </c:numCache>
            </c:numRef>
          </c:xVal>
          <c:yVal>
            <c:numRef>
              <c:f>trial!$D$6:$M$6</c:f>
              <c:numCache>
                <c:ptCount val="10"/>
                <c:pt idx="0">
                  <c:v>10300</c:v>
                </c:pt>
                <c:pt idx="1">
                  <c:v>10300</c:v>
                </c:pt>
                <c:pt idx="2">
                  <c:v>10300</c:v>
                </c:pt>
                <c:pt idx="3">
                  <c:v>10300</c:v>
                </c:pt>
                <c:pt idx="4">
                  <c:v>10300</c:v>
                </c:pt>
                <c:pt idx="5">
                  <c:v>10300</c:v>
                </c:pt>
                <c:pt idx="6">
                  <c:v>10300</c:v>
                </c:pt>
                <c:pt idx="7">
                  <c:v>10300</c:v>
                </c:pt>
                <c:pt idx="8">
                  <c:v>10300</c:v>
                </c:pt>
                <c:pt idx="9">
                  <c:v>10300</c:v>
                </c:pt>
              </c:numCache>
            </c:numRef>
          </c:yVal>
          <c:smooth val="1"/>
        </c:ser>
        <c:ser>
          <c:idx val="1"/>
          <c:order val="1"/>
          <c:tx>
            <c:v>A1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trial!$D$11:$M$11</c:f>
              <c:numCache>
                <c:ptCount val="10"/>
                <c:pt idx="0">
                  <c:v>32</c:v>
                </c:pt>
                <c:pt idx="1">
                  <c:v>39</c:v>
                </c:pt>
                <c:pt idx="2">
                  <c:v>46</c:v>
                </c:pt>
                <c:pt idx="3">
                  <c:v>53</c:v>
                </c:pt>
                <c:pt idx="4">
                  <c:v>60</c:v>
                </c:pt>
                <c:pt idx="5">
                  <c:v>67</c:v>
                </c:pt>
                <c:pt idx="6">
                  <c:v>74</c:v>
                </c:pt>
                <c:pt idx="7">
                  <c:v>81</c:v>
                </c:pt>
                <c:pt idx="8">
                  <c:v>88</c:v>
                </c:pt>
                <c:pt idx="9">
                  <c:v>95</c:v>
                </c:pt>
              </c:numCache>
            </c:numRef>
          </c:xVal>
          <c:yVal>
            <c:numRef>
              <c:f>trial!$D$24:$M$24</c:f>
              <c:numCache>
                <c:ptCount val="10"/>
                <c:pt idx="0">
                  <c:v>59500.503773802826</c:v>
                </c:pt>
                <c:pt idx="1">
                  <c:v>25019.729458725433</c:v>
                </c:pt>
                <c:pt idx="2">
                  <c:v>13793.8780191983</c:v>
                </c:pt>
                <c:pt idx="3">
                  <c:v>8374.821537405898</c:v>
                </c:pt>
                <c:pt idx="4">
                  <c:v>5271.092546666169</c:v>
                </c:pt>
                <c:pt idx="5">
                  <c:v>3317.6129797418807</c:v>
                </c:pt>
                <c:pt idx="6">
                  <c:v>2014.2570926645383</c:v>
                </c:pt>
                <c:pt idx="7">
                  <c:v>1110.5002826411478</c:v>
                </c:pt>
                <c:pt idx="8">
                  <c:v>466.96103181151057</c:v>
                </c:pt>
                <c:pt idx="9">
                  <c:v>0</c:v>
                </c:pt>
              </c:numCache>
            </c:numRef>
          </c:yVal>
          <c:smooth val="1"/>
        </c:ser>
        <c:axId val="21751562"/>
        <c:axId val="61546331"/>
      </c:scatterChart>
      <c:valAx>
        <c:axId val="2175156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Retirement Age, D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crossBetween val="midCat"/>
        <c:dispUnits/>
        <c:majorUnit val="5"/>
        <c:minorUnit val="1"/>
      </c:valAx>
      <c:valAx>
        <c:axId val="61546331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51562"/>
        <c:crosses val="autoZero"/>
        <c:crossBetween val="midCat"/>
        <c:dispUnits/>
        <c:majorUnit val="5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1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Retirement Account
 </a:t>
            </a:r>
            <a:r>
              <a:rPr lang="en-US" cap="none" sz="8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Contributions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8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(Distributions)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, and </a:t>
            </a:r>
            <a:r>
              <a:rPr lang="en-US" cap="none" sz="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Account Balance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275"/>
          <c:w val="0.973"/>
          <c:h val="0.952"/>
        </c:manualLayout>
      </c:layout>
      <c:scatterChart>
        <c:scatterStyle val="smoothMarker"/>
        <c:varyColors val="0"/>
        <c:ser>
          <c:idx val="0"/>
          <c:order val="0"/>
          <c:tx>
            <c:v>AJ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A!AgeA</c:f>
              <c:numCache>
                <c:ptCount val="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</c:numCache>
            </c:numRef>
          </c:xVal>
          <c:yVal>
            <c:numRef>
              <c:f>A!AJ</c:f>
              <c:numCache>
                <c:ptCount val="26"/>
                <c:pt idx="0">
                  <c:v>0</c:v>
                </c:pt>
                <c:pt idx="1">
                  <c:v>10299.703805118257</c:v>
                </c:pt>
                <c:pt idx="2">
                  <c:v>10608.694919271806</c:v>
                </c:pt>
                <c:pt idx="3">
                  <c:v>10926.95576684996</c:v>
                </c:pt>
                <c:pt idx="4">
                  <c:v>11254.764439855458</c:v>
                </c:pt>
                <c:pt idx="5">
                  <c:v>11592.407373051123</c:v>
                </c:pt>
                <c:pt idx="6">
                  <c:v>11940.179594242656</c:v>
                </c:pt>
                <c:pt idx="7">
                  <c:v>12298.384982069936</c:v>
                </c:pt>
                <c:pt idx="8">
                  <c:v>12667.336531532035</c:v>
                </c:pt>
                <c:pt idx="9">
                  <c:v>13047.356627477997</c:v>
                </c:pt>
                <c:pt idx="10">
                  <c:v>13438.777326302337</c:v>
                </c:pt>
                <c:pt idx="11">
                  <c:v>13841.940646091407</c:v>
                </c:pt>
                <c:pt idx="12">
                  <c:v>14257.198865474149</c:v>
                </c:pt>
                <c:pt idx="13">
                  <c:v>14684.914831438375</c:v>
                </c:pt>
                <c:pt idx="14">
                  <c:v>15125.462276381526</c:v>
                </c:pt>
                <c:pt idx="15">
                  <c:v>15579.226144672972</c:v>
                </c:pt>
                <c:pt idx="16">
                  <c:v>16046.602929013161</c:v>
                </c:pt>
                <c:pt idx="17">
                  <c:v>16528.001016883558</c:v>
                </c:pt>
                <c:pt idx="18">
                  <c:v>17023.841047390066</c:v>
                </c:pt>
                <c:pt idx="19">
                  <c:v>17534.556278811768</c:v>
                </c:pt>
                <c:pt idx="20">
                  <c:v>18060.592967176122</c:v>
                </c:pt>
                <c:pt idx="21">
                  <c:v>18602.410756191406</c:v>
                </c:pt>
                <c:pt idx="22">
                  <c:v>19160.48307887715</c:v>
                </c:pt>
                <c:pt idx="23">
                  <c:v>19735.297571243467</c:v>
                </c:pt>
                <c:pt idx="24">
                  <c:v>20327.35649838077</c:v>
                </c:pt>
                <c:pt idx="25">
                  <c:v>20937.177193332194</c:v>
                </c:pt>
              </c:numCache>
            </c:numRef>
          </c:yVal>
          <c:smooth val="1"/>
        </c:ser>
        <c:ser>
          <c:idx val="1"/>
          <c:order val="1"/>
          <c:tx>
            <c:v>RK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A!AgeR</c:f>
              <c:numCache>
                <c:ptCount val="4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</c:numCache>
            </c:numRef>
          </c:xVal>
          <c:yVal>
            <c:numRef>
              <c:f>A!RK</c:f>
              <c:numCache>
                <c:ptCount val="45"/>
                <c:pt idx="1">
                  <c:v>-41875.55859308428</c:v>
                </c:pt>
                <c:pt idx="2">
                  <c:v>-43131.82535087681</c:v>
                </c:pt>
                <c:pt idx="3">
                  <c:v>-44425.78011140312</c:v>
                </c:pt>
                <c:pt idx="4">
                  <c:v>-45758.55351474521</c:v>
                </c:pt>
                <c:pt idx="5">
                  <c:v>-47131.31012018757</c:v>
                </c:pt>
                <c:pt idx="6">
                  <c:v>-48545.2494237932</c:v>
                </c:pt>
                <c:pt idx="7">
                  <c:v>-50001.606906507</c:v>
                </c:pt>
                <c:pt idx="8">
                  <c:v>-51501.65511370221</c:v>
                </c:pt>
                <c:pt idx="9">
                  <c:v>-53046.704767113275</c:v>
                </c:pt>
                <c:pt idx="10">
                  <c:v>-54638.10591012667</c:v>
                </c:pt>
                <c:pt idx="11">
                  <c:v>-56277.24908743047</c:v>
                </c:pt>
                <c:pt idx="12">
                  <c:v>-57965.56656005339</c:v>
                </c:pt>
                <c:pt idx="13">
                  <c:v>-59704.53355685499</c:v>
                </c:pt>
                <c:pt idx="14">
                  <c:v>-61495.669563560645</c:v>
                </c:pt>
                <c:pt idx="15">
                  <c:v>-63340.539650467465</c:v>
                </c:pt>
                <c:pt idx="16">
                  <c:v>-65240.75583998149</c:v>
                </c:pt>
                <c:pt idx="17">
                  <c:v>-67197.97851518093</c:v>
                </c:pt>
                <c:pt idx="18">
                  <c:v>-69213.91787063636</c:v>
                </c:pt>
                <c:pt idx="19">
                  <c:v>-71290.33540675545</c:v>
                </c:pt>
                <c:pt idx="20">
                  <c:v>-73429.04546895811</c:v>
                </c:pt>
                <c:pt idx="21">
                  <c:v>-75631.91683302686</c:v>
                </c:pt>
                <c:pt idx="22">
                  <c:v>-77900.87433801766</c:v>
                </c:pt>
                <c:pt idx="23">
                  <c:v>-80237.90056815819</c:v>
                </c:pt>
                <c:pt idx="24">
                  <c:v>-82645.03758520294</c:v>
                </c:pt>
                <c:pt idx="25">
                  <c:v>-85124.38871275903</c:v>
                </c:pt>
                <c:pt idx="26">
                  <c:v>-87678.1203741418</c:v>
                </c:pt>
                <c:pt idx="27">
                  <c:v>-90308.46398536606</c:v>
                </c:pt>
                <c:pt idx="28">
                  <c:v>-93017.71790492705</c:v>
                </c:pt>
                <c:pt idx="29">
                  <c:v>-95808.24944207487</c:v>
                </c:pt>
                <c:pt idx="30">
                  <c:v>-98682.49692533712</c:v>
                </c:pt>
                <c:pt idx="31">
                  <c:v>-101642.97183309724</c:v>
                </c:pt>
                <c:pt idx="32">
                  <c:v>-104692.26098809016</c:v>
                </c:pt>
                <c:pt idx="33">
                  <c:v>-107833.02881773286</c:v>
                </c:pt>
                <c:pt idx="34">
                  <c:v>-111068.01968226486</c:v>
                </c:pt>
                <c:pt idx="35">
                  <c:v>-114400.06027273281</c:v>
                </c:pt>
                <c:pt idx="36">
                  <c:v>-117832.0620809148</c:v>
                </c:pt>
                <c:pt idx="37">
                  <c:v>-121367.02394334224</c:v>
                </c:pt>
                <c:pt idx="38">
                  <c:v>-125008.03466164251</c:v>
                </c:pt>
                <c:pt idx="39">
                  <c:v>-128758.27570149179</c:v>
                </c:pt>
                <c:pt idx="40">
                  <c:v>-132621.02397253655</c:v>
                </c:pt>
                <c:pt idx="41">
                  <c:v>-136599.65469171264</c:v>
                </c:pt>
                <c:pt idx="42">
                  <c:v>-140697.64433246403</c:v>
                </c:pt>
                <c:pt idx="43">
                  <c:v>-144918.57366243796</c:v>
                </c:pt>
                <c:pt idx="44">
                  <c:v>-149266.1308723111</c:v>
                </c:pt>
              </c:numCache>
            </c:numRef>
          </c:yVal>
          <c:smooth val="1"/>
        </c:ser>
        <c:ser>
          <c:idx val="2"/>
          <c:order val="2"/>
          <c:tx>
            <c:v>BalA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A!AgeA</c:f>
              <c:numCache>
                <c:ptCount val="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</c:numCache>
            </c:numRef>
          </c:xVal>
          <c:yVal>
            <c:numRef>
              <c:f>A!BalA</c:f>
              <c:numCache>
                <c:ptCount val="26"/>
                <c:pt idx="0">
                  <c:v>0</c:v>
                </c:pt>
                <c:pt idx="1">
                  <c:v>10299.703805118257</c:v>
                </c:pt>
                <c:pt idx="2">
                  <c:v>21629.37799074834</c:v>
                </c:pt>
                <c:pt idx="3">
                  <c:v>34070.390216950684</c:v>
                </c:pt>
                <c:pt idx="4">
                  <c:v>47710.081971992695</c:v>
                </c:pt>
                <c:pt idx="5">
                  <c:v>62642.19508308331</c:v>
                </c:pt>
                <c:pt idx="6">
                  <c:v>78967.32833314179</c:v>
                </c:pt>
                <c:pt idx="7">
                  <c:v>96793.42629853166</c:v>
                </c:pt>
                <c:pt idx="8">
                  <c:v>116236.30267096093</c:v>
                </c:pt>
                <c:pt idx="9">
                  <c:v>137420.20048540618</c:v>
                </c:pt>
                <c:pt idx="10">
                  <c:v>160478.39184568697</c:v>
                </c:pt>
                <c:pt idx="11">
                  <c:v>185553.8199209765</c:v>
                </c:pt>
                <c:pt idx="12">
                  <c:v>212799.786180919</c:v>
                </c:pt>
                <c:pt idx="13">
                  <c:v>242380.68604502172</c:v>
                </c:pt>
                <c:pt idx="14">
                  <c:v>274472.79634455475</c:v>
                </c:pt>
                <c:pt idx="15">
                  <c:v>309265.11823334655</c:v>
                </c:pt>
                <c:pt idx="16">
                  <c:v>346960.27943869395</c:v>
                </c:pt>
                <c:pt idx="17">
                  <c:v>387775.50001628615</c:v>
                </c:pt>
                <c:pt idx="18">
                  <c:v>431943.62606481626</c:v>
                </c:pt>
                <c:pt idx="19">
                  <c:v>479714.23616816517</c:v>
                </c:pt>
                <c:pt idx="20">
                  <c:v>531354.825667113</c:v>
                </c:pt>
                <c:pt idx="21">
                  <c:v>587152.0742200023</c:v>
                </c:pt>
                <c:pt idx="22">
                  <c:v>647413.2024942797</c:v>
                </c:pt>
                <c:pt idx="23">
                  <c:v>712467.4242401228</c:v>
                </c:pt>
                <c:pt idx="24">
                  <c:v>782667.5004353122</c:v>
                </c:pt>
                <c:pt idx="25">
                  <c:v>858391.4026591163</c:v>
                </c:pt>
              </c:numCache>
            </c:numRef>
          </c:yVal>
          <c:smooth val="1"/>
        </c:ser>
        <c:ser>
          <c:idx val="3"/>
          <c:order val="3"/>
          <c:tx>
            <c:v>BalR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A!AgeR</c:f>
              <c:numCache>
                <c:ptCount val="4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</c:numCache>
            </c:numRef>
          </c:xVal>
          <c:yVal>
            <c:numRef>
              <c:f>A!BalR</c:f>
              <c:numCache>
                <c:ptCount val="46"/>
                <c:pt idx="0">
                  <c:v>858391.4026591163</c:v>
                </c:pt>
                <c:pt idx="1">
                  <c:v>876603.2422521703</c:v>
                </c:pt>
                <c:pt idx="2">
                  <c:v>894833.6438589456</c:v>
                </c:pt>
                <c:pt idx="3">
                  <c:v>913046.2188176687</c:v>
                </c:pt>
                <c:pt idx="4">
                  <c:v>931200.9006201604</c:v>
                </c:pt>
                <c:pt idx="5">
                  <c:v>949253.653543384</c:v>
                </c:pt>
                <c:pt idx="6">
                  <c:v>967156.1598676278</c:v>
                </c:pt>
                <c:pt idx="7">
                  <c:v>984855.4841518548</c:v>
                </c:pt>
                <c:pt idx="8">
                  <c:v>1002293.7129287825</c:v>
                </c:pt>
                <c:pt idx="9">
                  <c:v>1019407.5680666841</c:v>
                </c:pt>
                <c:pt idx="10">
                  <c:v>1036127.9919212252</c:v>
                </c:pt>
                <c:pt idx="11">
                  <c:v>1052379.7022682806</c:v>
                </c:pt>
                <c:pt idx="12">
                  <c:v>1068080.7148670068</c:v>
                </c:pt>
                <c:pt idx="13">
                  <c:v>1083141.8313508423</c:v>
                </c:pt>
                <c:pt idx="14">
                  <c:v>1097466.0899818405</c:v>
                </c:pt>
                <c:pt idx="15">
                  <c:v>1110948.1766301019</c:v>
                </c:pt>
                <c:pt idx="16">
                  <c:v>1123473.7931542275</c:v>
                </c:pt>
                <c:pt idx="17">
                  <c:v>1134918.9801598426</c:v>
                </c:pt>
                <c:pt idx="18">
                  <c:v>1145149.3909003953</c:v>
                </c:pt>
                <c:pt idx="19">
                  <c:v>1154019.5128566679</c:v>
                </c:pt>
                <c:pt idx="20">
                  <c:v>1161371.8332876766</c:v>
                </c:pt>
                <c:pt idx="21">
                  <c:v>1167035.9447847873</c:v>
                </c:pt>
                <c:pt idx="22">
                  <c:v>1170827.5865817047</c:v>
                </c:pt>
                <c:pt idx="23">
                  <c:v>1172547.6170742658</c:v>
                </c:pt>
                <c:pt idx="24">
                  <c:v>1171980.9126842618</c:v>
                </c:pt>
                <c:pt idx="25">
                  <c:v>1168895.187859401</c:v>
                </c:pt>
                <c:pt idx="26">
                  <c:v>1163039.7306354176</c:v>
                </c:pt>
                <c:pt idx="27">
                  <c:v>1154144.0477945309</c:v>
                </c:pt>
                <c:pt idx="28">
                  <c:v>1141916.413235221</c:v>
                </c:pt>
                <c:pt idx="29">
                  <c:v>1126042.3127196117</c:v>
                </c:pt>
                <c:pt idx="30">
                  <c:v>1106182.7776846476</c:v>
                </c:pt>
                <c:pt idx="31">
                  <c:v>1081972.6002894756</c:v>
                </c:pt>
                <c:pt idx="32">
                  <c:v>1053018.4213216489</c:v>
                </c:pt>
                <c:pt idx="33">
                  <c:v>1018896.6819964314</c:v>
                </c:pt>
                <c:pt idx="34">
                  <c:v>979151.4300539168</c:v>
                </c:pt>
                <c:pt idx="35">
                  <c:v>933291.9698849581</c:v>
                </c:pt>
                <c:pt idx="36">
                  <c:v>880790.3456959904</c:v>
                </c:pt>
                <c:pt idx="37">
                  <c:v>821078.6459513674</c:v>
                </c:pt>
                <c:pt idx="38">
                  <c:v>753546.1165063207</c:v>
                </c:pt>
                <c:pt idx="39">
                  <c:v>677536.0689602714</c:v>
                </c:pt>
                <c:pt idx="40">
                  <c:v>592342.569814954</c:v>
                </c:pt>
                <c:pt idx="41">
                  <c:v>497206.89501028816</c:v>
                </c:pt>
                <c:pt idx="42">
                  <c:v>391313.73332854436</c:v>
                </c:pt>
                <c:pt idx="43">
                  <c:v>273787.1209991045</c:v>
                </c:pt>
                <c:pt idx="44">
                  <c:v>143686.08859673075</c:v>
                </c:pt>
                <c:pt idx="45">
                  <c:v>2.1478626877069473E-08</c:v>
                </c:pt>
              </c:numCache>
            </c:numRef>
          </c:yVal>
          <c:smooth val="1"/>
        </c:ser>
        <c:ser>
          <c:idx val="4"/>
          <c:order val="4"/>
          <c:tx>
            <c:v>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A!$D$13</c:f>
              <c:numCache>
                <c:ptCount val="1"/>
                <c:pt idx="0">
                  <c:v>25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5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A!$D$48</c:f>
              <c:numCache>
                <c:ptCount val="1"/>
                <c:pt idx="0">
                  <c:v>50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tx>
            <c:v>DD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A!$D$14</c:f>
              <c:numCache>
                <c:ptCount val="1"/>
                <c:pt idx="0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3214116"/>
        <c:axId val="53382725"/>
      </c:scatterChart>
      <c:val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crossBetween val="midCat"/>
        <c:dispUnits/>
        <c:majorUnit val="5"/>
        <c:minorUnit val="5"/>
      </c:val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_);[Red]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midCat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60</xdr:row>
      <xdr:rowOff>9525</xdr:rowOff>
    </xdr:from>
    <xdr:to>
      <xdr:col>11</xdr:col>
      <xdr:colOff>161925</xdr:colOff>
      <xdr:row>64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53750"/>
          <a:ext cx="27527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24</xdr:row>
      <xdr:rowOff>38100</xdr:rowOff>
    </xdr:from>
    <xdr:to>
      <xdr:col>11</xdr:col>
      <xdr:colOff>733425</xdr:colOff>
      <xdr:row>42</xdr:row>
      <xdr:rowOff>133350</xdr:rowOff>
    </xdr:to>
    <xdr:graphicFrame>
      <xdr:nvGraphicFramePr>
        <xdr:cNvPr id="2" name="Chart 6"/>
        <xdr:cNvGraphicFramePr/>
      </xdr:nvGraphicFramePr>
      <xdr:xfrm>
        <a:off x="47625" y="4705350"/>
        <a:ext cx="60579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4</xdr:row>
      <xdr:rowOff>38100</xdr:rowOff>
    </xdr:from>
    <xdr:to>
      <xdr:col>11</xdr:col>
      <xdr:colOff>733425</xdr:colOff>
      <xdr:row>7</xdr:row>
      <xdr:rowOff>28575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076700" y="885825"/>
          <a:ext cx="202882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ry it yourself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Substitute your data into the green boxes
The solution will generate automatically
See graphical solution on Chart tab</a:t>
          </a:r>
        </a:p>
      </xdr:txBody>
    </xdr:sp>
    <xdr:clientData/>
  </xdr:twoCellAnchor>
  <xdr:twoCellAnchor>
    <xdr:from>
      <xdr:col>7</xdr:col>
      <xdr:colOff>47625</xdr:colOff>
      <xdr:row>14</xdr:row>
      <xdr:rowOff>85725</xdr:rowOff>
    </xdr:from>
    <xdr:to>
      <xdr:col>11</xdr:col>
      <xdr:colOff>752475</xdr:colOff>
      <xdr:row>19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209925" y="2933700"/>
          <a:ext cx="29146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Early retirement a goal?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
Increasing the savings limit, A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and/or 
decreasing the retirement benefit, R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lowers the retirement age, D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displayed on the graph above. 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(where the horizontal line for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crosses the pink curved line for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marks the retirement age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  <a:r>
            <a:rPr lang="en-US" cap="none" sz="8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Try it!</a:t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11</xdr:col>
      <xdr:colOff>733425</xdr:colOff>
      <xdr:row>3</xdr:row>
      <xdr:rowOff>161925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575" y="304800"/>
          <a:ext cx="6076950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This example is primarily for those looking for the earliest age they can retire.  This tool answers the question:  
For a given supplemental retirement income requirement, and a given supplemental retirement savings, at what age could I retire?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542925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38100" y="66675"/>
        <a:ext cx="609600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79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7.00390625" style="0" customWidth="1"/>
    <col min="4" max="4" width="9.7109375" style="0" customWidth="1"/>
    <col min="5" max="5" width="12.421875" style="0" customWidth="1"/>
    <col min="6" max="6" width="5.7109375" style="0" customWidth="1"/>
    <col min="7" max="7" width="5.57421875" style="0" customWidth="1"/>
    <col min="8" max="9" width="11.7109375" style="0" customWidth="1"/>
    <col min="10" max="10" width="2.00390625" style="0" customWidth="1"/>
    <col min="11" max="11" width="7.7109375" style="0" customWidth="1"/>
    <col min="12" max="12" width="11.7109375" style="0" customWidth="1"/>
    <col min="13" max="13" width="12.0039062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9.7109375" style="0" bestFit="1" customWidth="1"/>
    <col min="18" max="18" width="11.00390625" style="0" customWidth="1"/>
    <col min="19" max="19" width="11.57421875" style="0" customWidth="1"/>
    <col min="20" max="20" width="10.8515625" style="0" customWidth="1"/>
    <col min="21" max="21" width="10.57421875" style="0" customWidth="1"/>
    <col min="22" max="22" width="6.28125" style="0" customWidth="1"/>
    <col min="26" max="26" width="11.28125" style="0" customWidth="1"/>
    <col min="27" max="27" width="12.140625" style="0" customWidth="1"/>
    <col min="28" max="28" width="12.421875" style="0" customWidth="1"/>
  </cols>
  <sheetData>
    <row r="1" spans="1:6" s="25" customFormat="1" ht="19.5">
      <c r="A1" s="24" t="s">
        <v>42</v>
      </c>
      <c r="D1" s="27" t="s">
        <v>63</v>
      </c>
      <c r="F1" s="26"/>
    </row>
    <row r="2" spans="1:6" s="25" customFormat="1" ht="15.75">
      <c r="A2" s="24"/>
      <c r="D2" s="27"/>
      <c r="F2" s="26"/>
    </row>
    <row r="3" spans="1:6" s="25" customFormat="1" ht="15.75">
      <c r="A3" s="24"/>
      <c r="D3" s="27"/>
      <c r="F3" s="26"/>
    </row>
    <row r="4" spans="1:6" s="25" customFormat="1" ht="15.75">
      <c r="A4" s="24"/>
      <c r="D4" s="27"/>
      <c r="F4" s="26"/>
    </row>
    <row r="5" spans="1:6" ht="15.75" customHeight="1">
      <c r="A5" s="1"/>
      <c r="D5" s="88" t="s">
        <v>19</v>
      </c>
      <c r="F5" s="2"/>
    </row>
    <row r="6" spans="1:6" ht="15.75" customHeight="1">
      <c r="A6" s="1"/>
      <c r="B6" s="90" t="s">
        <v>79</v>
      </c>
      <c r="C6" s="25"/>
      <c r="D6" s="23"/>
      <c r="E6" s="25"/>
      <c r="F6" s="26"/>
    </row>
    <row r="7" spans="1:6" ht="15.75" customHeight="1">
      <c r="A7" s="1"/>
      <c r="B7" s="90"/>
      <c r="C7" s="25"/>
      <c r="D7" s="95" t="s">
        <v>73</v>
      </c>
      <c r="E7" s="12" t="s">
        <v>74</v>
      </c>
      <c r="F7" s="26"/>
    </row>
    <row r="8" spans="1:6" ht="15.75" customHeight="1">
      <c r="A8" s="1"/>
      <c r="B8" s="25"/>
      <c r="C8" s="7" t="s">
        <v>80</v>
      </c>
      <c r="D8" s="42">
        <v>50000</v>
      </c>
      <c r="E8" s="92">
        <f>D8/12</f>
        <v>4166.666666666667</v>
      </c>
      <c r="F8" s="26"/>
    </row>
    <row r="9" spans="1:6" ht="15.75" customHeight="1">
      <c r="A9" s="1"/>
      <c r="B9" s="25"/>
      <c r="C9" s="7" t="s">
        <v>81</v>
      </c>
      <c r="D9" s="42">
        <v>10000</v>
      </c>
      <c r="E9" s="92">
        <f>D9/12</f>
        <v>833.3333333333334</v>
      </c>
      <c r="F9" s="26"/>
    </row>
    <row r="10" spans="1:6" ht="15.75" customHeight="1" thickBot="1">
      <c r="A10" s="1"/>
      <c r="B10" s="25"/>
      <c r="C10" s="7" t="s">
        <v>82</v>
      </c>
      <c r="D10" s="93">
        <v>20000</v>
      </c>
      <c r="E10" s="92">
        <f>D10/12</f>
        <v>1666.6666666666667</v>
      </c>
      <c r="F10" s="26"/>
    </row>
    <row r="11" spans="1:6" ht="15.75" customHeight="1" thickBot="1">
      <c r="A11" s="1"/>
      <c r="B11" s="25"/>
      <c r="C11" s="7" t="s">
        <v>8</v>
      </c>
      <c r="D11" s="96">
        <f>IF(D8-D9-D10&lt;=0,0,D8-D9-D10)</f>
        <v>20000</v>
      </c>
      <c r="E11" s="92">
        <f>D11/12</f>
        <v>1666.6666666666667</v>
      </c>
      <c r="F11" s="94" t="str">
        <f>IF(D11&gt;0," You will need a supplemental retirement savings plan","You do not need a supplemental retirement savings plan")</f>
        <v> You will need a supplemental retirement savings plan</v>
      </c>
    </row>
    <row r="12" spans="2:4" ht="15.75" customHeight="1">
      <c r="B12" s="90" t="s">
        <v>71</v>
      </c>
      <c r="D12" s="97"/>
    </row>
    <row r="13" spans="2:5" ht="15.75" customHeight="1">
      <c r="B13" s="78"/>
      <c r="C13" s="4" t="s">
        <v>17</v>
      </c>
      <c r="D13" s="41">
        <v>25</v>
      </c>
      <c r="E13" s="6"/>
    </row>
    <row r="14" spans="2:5" ht="15.75" customHeight="1">
      <c r="B14" s="78"/>
      <c r="C14" s="7" t="s">
        <v>16</v>
      </c>
      <c r="D14" s="41">
        <v>95</v>
      </c>
      <c r="E14" s="6"/>
    </row>
    <row r="15" spans="2:5" ht="15.75" customHeight="1">
      <c r="B15" s="90" t="s">
        <v>72</v>
      </c>
      <c r="C15" s="7"/>
      <c r="D15" s="98"/>
      <c r="E15" s="25"/>
    </row>
    <row r="16" spans="2:5" s="89" customFormat="1" ht="15.75" customHeight="1">
      <c r="B16" s="90"/>
      <c r="C16" s="7"/>
      <c r="D16" s="95" t="s">
        <v>73</v>
      </c>
      <c r="E16" s="12" t="s">
        <v>74</v>
      </c>
    </row>
    <row r="17" spans="2:5" ht="15" customHeight="1">
      <c r="B17" s="78"/>
      <c r="C17" s="7" t="s">
        <v>43</v>
      </c>
      <c r="D17" s="42">
        <v>10300</v>
      </c>
      <c r="E17" s="92">
        <f>D17/12</f>
        <v>858.3333333333334</v>
      </c>
    </row>
    <row r="18" spans="2:15" ht="15" customHeight="1">
      <c r="B18" s="78"/>
      <c r="C18" s="7" t="s">
        <v>7</v>
      </c>
      <c r="D18" s="42">
        <v>0</v>
      </c>
      <c r="E18" s="9"/>
      <c r="O18" s="34"/>
    </row>
    <row r="19" spans="2:5" ht="15" customHeight="1">
      <c r="B19" s="78"/>
      <c r="E19" s="9"/>
    </row>
    <row r="20" spans="2:5" ht="15" customHeight="1">
      <c r="B20" s="90" t="s">
        <v>75</v>
      </c>
      <c r="C20" s="25"/>
      <c r="D20" s="25"/>
      <c r="E20" s="25"/>
    </row>
    <row r="21" spans="2:5" ht="15" customHeight="1">
      <c r="B21" s="78"/>
      <c r="C21" s="10" t="s">
        <v>0</v>
      </c>
      <c r="D21" s="43">
        <v>0.03</v>
      </c>
      <c r="E21" s="9"/>
    </row>
    <row r="22" spans="2:5" ht="15" customHeight="1">
      <c r="B22" s="78"/>
      <c r="C22" s="11" t="s">
        <v>1</v>
      </c>
      <c r="D22" s="43">
        <v>0.07</v>
      </c>
      <c r="E22" s="9"/>
    </row>
    <row r="23" spans="3:5" ht="6" customHeight="1">
      <c r="C23" s="11"/>
      <c r="D23" s="35"/>
      <c r="E23" s="9"/>
    </row>
    <row r="24" spans="2:5" ht="15.75">
      <c r="B24" s="30" t="s">
        <v>22</v>
      </c>
      <c r="C24" s="31" t="s">
        <v>76</v>
      </c>
      <c r="D24" s="35"/>
      <c r="E24" s="9"/>
    </row>
    <row r="25" spans="2:5" ht="13.5">
      <c r="B25" s="30"/>
      <c r="C25" s="31"/>
      <c r="D25" s="35"/>
      <c r="E25" s="9"/>
    </row>
    <row r="26" spans="2:5" ht="13.5">
      <c r="B26" s="30"/>
      <c r="C26" s="31"/>
      <c r="D26" s="35"/>
      <c r="E26" s="9"/>
    </row>
    <row r="27" spans="2:5" ht="13.5">
      <c r="B27" s="30"/>
      <c r="C27" s="31"/>
      <c r="D27" s="35"/>
      <c r="E27" s="9"/>
    </row>
    <row r="28" spans="2:5" ht="13.5">
      <c r="B28" s="30"/>
      <c r="C28" s="31"/>
      <c r="D28" s="35"/>
      <c r="E28" s="9"/>
    </row>
    <row r="29" spans="2:5" ht="13.5">
      <c r="B29" s="30"/>
      <c r="C29" s="31"/>
      <c r="D29" s="35"/>
      <c r="E29" s="9"/>
    </row>
    <row r="30" spans="2:5" ht="13.5">
      <c r="B30" s="30"/>
      <c r="C30" s="31"/>
      <c r="D30" s="35"/>
      <c r="E30" s="9"/>
    </row>
    <row r="31" spans="2:5" ht="13.5">
      <c r="B31" s="30"/>
      <c r="C31" s="31"/>
      <c r="D31" s="35"/>
      <c r="E31" s="9"/>
    </row>
    <row r="32" spans="2:5" ht="13.5">
      <c r="B32" s="30"/>
      <c r="C32" s="31"/>
      <c r="D32" s="35"/>
      <c r="E32" s="9"/>
    </row>
    <row r="33" spans="2:5" ht="13.5">
      <c r="B33" s="30"/>
      <c r="C33" s="31"/>
      <c r="D33" s="35"/>
      <c r="E33" s="9"/>
    </row>
    <row r="34" spans="2:5" ht="13.5">
      <c r="B34" s="30"/>
      <c r="C34" s="31"/>
      <c r="D34" s="35"/>
      <c r="E34" s="9"/>
    </row>
    <row r="35" spans="2:5" ht="13.5">
      <c r="B35" s="30"/>
      <c r="C35" s="31"/>
      <c r="D35" s="35"/>
      <c r="E35" s="9"/>
    </row>
    <row r="36" spans="2:5" ht="13.5">
      <c r="B36" s="30"/>
      <c r="C36" s="31"/>
      <c r="D36" s="35"/>
      <c r="E36" s="9"/>
    </row>
    <row r="37" spans="2:5" ht="13.5">
      <c r="B37" s="30"/>
      <c r="C37" s="31"/>
      <c r="D37" s="35"/>
      <c r="E37" s="9"/>
    </row>
    <row r="38" spans="2:5" ht="13.5">
      <c r="B38" s="30"/>
      <c r="C38" s="31"/>
      <c r="D38" s="35"/>
      <c r="E38" s="9"/>
    </row>
    <row r="39" spans="2:5" ht="13.5">
      <c r="B39" s="30"/>
      <c r="C39" s="31"/>
      <c r="D39" s="35"/>
      <c r="E39" s="9"/>
    </row>
    <row r="40" spans="2:5" ht="13.5">
      <c r="B40" s="30"/>
      <c r="C40" s="31"/>
      <c r="D40" s="35"/>
      <c r="E40" s="9"/>
    </row>
    <row r="41" spans="2:5" ht="13.5">
      <c r="B41" s="30"/>
      <c r="C41" s="31"/>
      <c r="D41" s="35"/>
      <c r="E41" s="9"/>
    </row>
    <row r="42" spans="2:5" ht="13.5">
      <c r="B42" s="30"/>
      <c r="C42" s="31"/>
      <c r="D42" s="35"/>
      <c r="E42" s="9"/>
    </row>
    <row r="43" spans="2:5" ht="13.5">
      <c r="B43" s="30"/>
      <c r="C43" s="31"/>
      <c r="D43" s="35"/>
      <c r="E43" s="9"/>
    </row>
    <row r="44" spans="2:5" ht="15.75">
      <c r="B44" s="30"/>
      <c r="C44" s="91" t="s">
        <v>78</v>
      </c>
      <c r="D44" s="35"/>
      <c r="E44" s="9"/>
    </row>
    <row r="45" spans="2:5" ht="12.75">
      <c r="B45" s="30"/>
      <c r="C45" s="91"/>
      <c r="D45" s="35"/>
      <c r="E45" s="9"/>
    </row>
    <row r="46" ht="12.75">
      <c r="E46" s="9"/>
    </row>
    <row r="47" spans="2:5" ht="15.75">
      <c r="B47" s="30" t="s">
        <v>25</v>
      </c>
      <c r="C47" s="31" t="s">
        <v>77</v>
      </c>
      <c r="D47" s="35"/>
      <c r="E47" s="9"/>
    </row>
    <row r="48" spans="2:5" ht="15.75">
      <c r="B48" s="78" t="s">
        <v>51</v>
      </c>
      <c r="C48" s="7" t="s">
        <v>18</v>
      </c>
      <c r="D48" s="41">
        <v>50</v>
      </c>
      <c r="E48" s="9"/>
    </row>
    <row r="49" spans="2:5" ht="12.75">
      <c r="B49" s="30"/>
      <c r="C49" s="91"/>
      <c r="D49" s="35"/>
      <c r="E49" s="9"/>
    </row>
    <row r="51" spans="2:4" ht="13.5">
      <c r="B51" s="30" t="s">
        <v>27</v>
      </c>
      <c r="C51" s="31" t="s">
        <v>21</v>
      </c>
      <c r="D51" s="14"/>
    </row>
    <row r="52" spans="3:5" ht="15.75">
      <c r="C52" s="13" t="s">
        <v>23</v>
      </c>
      <c r="D52" s="14">
        <f>D48-D13</f>
        <v>25</v>
      </c>
      <c r="E52" t="s">
        <v>20</v>
      </c>
    </row>
    <row r="53" spans="3:5" ht="15.75">
      <c r="C53" s="13" t="s">
        <v>24</v>
      </c>
      <c r="D53" s="14">
        <f>D14-D48</f>
        <v>45</v>
      </c>
      <c r="E53" t="s">
        <v>20</v>
      </c>
    </row>
    <row r="54" spans="2:5" ht="12.75">
      <c r="B54" s="12" t="s">
        <v>2</v>
      </c>
      <c r="C54" s="13" t="s">
        <v>34</v>
      </c>
      <c r="D54" s="14">
        <f>D14-D13</f>
        <v>70</v>
      </c>
      <c r="E54" t="s">
        <v>20</v>
      </c>
    </row>
    <row r="55" spans="2:5" ht="12.75">
      <c r="B55" s="30"/>
      <c r="C55" s="91"/>
      <c r="D55" s="35"/>
      <c r="E55" s="9"/>
    </row>
    <row r="56" spans="2:5" ht="12.75">
      <c r="B56" s="30"/>
      <c r="C56" s="91"/>
      <c r="D56" s="35"/>
      <c r="E56" s="9"/>
    </row>
    <row r="57" ht="12.75">
      <c r="E57" s="9"/>
    </row>
    <row r="58" ht="14.25" customHeight="1"/>
    <row r="59" ht="12.75">
      <c r="E59" s="12"/>
    </row>
    <row r="60" spans="2:15" ht="16.5" thickBot="1">
      <c r="B60" s="30" t="s">
        <v>28</v>
      </c>
      <c r="C60" s="31" t="s">
        <v>36</v>
      </c>
      <c r="D60" s="14"/>
      <c r="M60" s="79"/>
      <c r="N60" s="80" t="s">
        <v>48</v>
      </c>
      <c r="O60" s="79"/>
    </row>
    <row r="61" spans="3:15" ht="16.5" thickBot="1">
      <c r="C61" s="7" t="s">
        <v>26</v>
      </c>
      <c r="D61" s="99">
        <f>D11*O66*(1-O67)/(1-O66)-D18*O61/(1-O66)</f>
        <v>10299.703805118257</v>
      </c>
      <c r="M61" s="79"/>
      <c r="N61" s="81" t="s">
        <v>64</v>
      </c>
      <c r="O61" s="82">
        <f>D22-D21</f>
        <v>0.04000000000000001</v>
      </c>
    </row>
    <row r="62" spans="13:15" ht="15.75">
      <c r="M62" s="79"/>
      <c r="N62" s="81" t="s">
        <v>65</v>
      </c>
      <c r="O62" s="83">
        <f>(1+D22)^D52</f>
        <v>5.427432640122891</v>
      </c>
    </row>
    <row r="63" spans="13:15" ht="15.75">
      <c r="M63" s="79"/>
      <c r="N63" s="81" t="s">
        <v>66</v>
      </c>
      <c r="O63" s="84">
        <f>(1+D22)^D53</f>
        <v>21.002451758673896</v>
      </c>
    </row>
    <row r="64" spans="2:15" ht="10.5" customHeight="1">
      <c r="B64" s="12"/>
      <c r="C64" s="13"/>
      <c r="D64" s="14"/>
      <c r="M64" s="79"/>
      <c r="N64" s="81" t="s">
        <v>67</v>
      </c>
      <c r="O64" s="84">
        <f>(1+D21)^D52</f>
        <v>2.093777929654214</v>
      </c>
    </row>
    <row r="65" spans="13:15" ht="15.75">
      <c r="M65" s="79"/>
      <c r="N65" s="81" t="s">
        <v>68</v>
      </c>
      <c r="O65" s="84">
        <f>(1+D21)^D53</f>
        <v>3.78159584165134</v>
      </c>
    </row>
    <row r="66" spans="2:15" ht="15.75">
      <c r="B66" s="30" t="s">
        <v>29</v>
      </c>
      <c r="C66" s="31" t="s">
        <v>37</v>
      </c>
      <c r="M66" s="85" t="s">
        <v>67</v>
      </c>
      <c r="N66" s="86" t="s">
        <v>69</v>
      </c>
      <c r="O66" s="87">
        <f>O64/O62</f>
        <v>0.3857768614530065</v>
      </c>
    </row>
    <row r="67" spans="3:15" ht="15.75">
      <c r="C67" s="29" t="s">
        <v>38</v>
      </c>
      <c r="D67" s="100">
        <f>D17-D61</f>
        <v>0.29619488174284925</v>
      </c>
      <c r="E67" s="23" t="s">
        <v>35</v>
      </c>
      <c r="F67" s="1" t="str">
        <f>IF(D61&lt;=D17,"YES, Proceed to step 6","NO, Revise data or try Solution 2")</f>
        <v>YES, Proceed to step 6</v>
      </c>
      <c r="M67" s="85" t="s">
        <v>68</v>
      </c>
      <c r="N67" s="86" t="s">
        <v>70</v>
      </c>
      <c r="O67" s="87">
        <f>O65/O63</f>
        <v>0.1800549709673568</v>
      </c>
    </row>
    <row r="68" ht="12.75">
      <c r="C68" s="28"/>
    </row>
    <row r="69" spans="2:9" ht="13.5">
      <c r="B69" s="30" t="s">
        <v>32</v>
      </c>
      <c r="C69" s="31" t="s">
        <v>30</v>
      </c>
      <c r="I69" s="33" t="s">
        <v>85</v>
      </c>
    </row>
    <row r="70" spans="2:8" ht="15" customHeight="1">
      <c r="B70" s="30"/>
      <c r="C70" s="7" t="s">
        <v>56</v>
      </c>
      <c r="D70" s="74" t="s">
        <v>57</v>
      </c>
      <c r="E70" s="75" t="s">
        <v>53</v>
      </c>
      <c r="H70" s="30"/>
    </row>
    <row r="71" spans="2:8" ht="15.75">
      <c r="B71" s="30"/>
      <c r="C71" s="7" t="s">
        <v>52</v>
      </c>
      <c r="D71" s="74" t="s">
        <v>58</v>
      </c>
      <c r="E71" s="75" t="s">
        <v>54</v>
      </c>
      <c r="H71" s="30"/>
    </row>
    <row r="72" spans="2:8" ht="15.75">
      <c r="B72" s="30"/>
      <c r="C72" s="7" t="s">
        <v>59</v>
      </c>
      <c r="D72" s="74" t="s">
        <v>60</v>
      </c>
      <c r="E72" s="75" t="s">
        <v>54</v>
      </c>
      <c r="H72" s="30"/>
    </row>
    <row r="73" spans="2:8" ht="12.75">
      <c r="B73" s="30"/>
      <c r="C73" s="7"/>
      <c r="D73" s="74"/>
      <c r="E73" s="75"/>
      <c r="H73" s="30"/>
    </row>
    <row r="74" spans="2:9" ht="13.5">
      <c r="B74" s="30" t="s">
        <v>83</v>
      </c>
      <c r="C74" s="32" t="s">
        <v>31</v>
      </c>
      <c r="I74" s="33" t="s">
        <v>85</v>
      </c>
    </row>
    <row r="75" spans="2:9" ht="14.25">
      <c r="B75" s="30"/>
      <c r="C75" s="76" t="s">
        <v>61</v>
      </c>
      <c r="D75" s="77" t="s">
        <v>62</v>
      </c>
      <c r="E75" s="75" t="s">
        <v>55</v>
      </c>
      <c r="I75" s="33"/>
    </row>
    <row r="76" spans="2:9" ht="13.5">
      <c r="B76" s="30"/>
      <c r="C76" s="76"/>
      <c r="D76" s="77"/>
      <c r="E76" s="75"/>
      <c r="I76" s="33"/>
    </row>
    <row r="77" spans="2:9" ht="12" customHeight="1">
      <c r="B77" s="30" t="s">
        <v>84</v>
      </c>
      <c r="C77" s="32" t="s">
        <v>33</v>
      </c>
      <c r="I77" s="33" t="s">
        <v>39</v>
      </c>
    </row>
    <row r="78" ht="12" customHeight="1" thickBot="1">
      <c r="I78" s="33"/>
    </row>
    <row r="79" spans="1:12" ht="12" customHeight="1" thickBot="1">
      <c r="A79" s="44"/>
      <c r="B79" s="101" t="s">
        <v>40</v>
      </c>
      <c r="C79" s="102"/>
      <c r="D79" s="102"/>
      <c r="E79" s="103"/>
      <c r="F79" s="101" t="s">
        <v>41</v>
      </c>
      <c r="G79" s="102"/>
      <c r="H79" s="102"/>
      <c r="I79" s="103"/>
      <c r="J79" s="44"/>
      <c r="K79" s="44"/>
      <c r="L79" s="44"/>
    </row>
    <row r="80" spans="1:12" ht="13.5" thickBot="1">
      <c r="A80" s="44"/>
      <c r="B80" s="45" t="s">
        <v>3</v>
      </c>
      <c r="C80" s="46" t="s">
        <v>4</v>
      </c>
      <c r="D80" s="46" t="s">
        <v>49</v>
      </c>
      <c r="E80" s="47" t="s">
        <v>5</v>
      </c>
      <c r="F80" s="48" t="s">
        <v>6</v>
      </c>
      <c r="G80" s="49" t="s">
        <v>4</v>
      </c>
      <c r="H80" s="49" t="s">
        <v>50</v>
      </c>
      <c r="I80" s="50" t="s">
        <v>5</v>
      </c>
      <c r="J80" s="44"/>
      <c r="K80" s="44"/>
      <c r="L80" s="44"/>
    </row>
    <row r="81" spans="2:9" s="44" customFormat="1" ht="11.25">
      <c r="B81" s="51">
        <v>0</v>
      </c>
      <c r="C81" s="52">
        <f>D13</f>
        <v>25</v>
      </c>
      <c r="D81" s="52">
        <v>0</v>
      </c>
      <c r="E81" s="53">
        <f>$D$18</f>
        <v>0</v>
      </c>
      <c r="F81" s="51">
        <v>0</v>
      </c>
      <c r="G81" s="52">
        <f>D48</f>
        <v>50</v>
      </c>
      <c r="H81" s="54"/>
      <c r="I81" s="55">
        <f ca="1">OFFSET(E81:E177,D52,0,1,1)</f>
        <v>858391.4026591163</v>
      </c>
    </row>
    <row r="82" spans="2:9" s="44" customFormat="1" ht="11.25">
      <c r="B82" s="56">
        <f aca="true" t="shared" si="0" ref="B82:B113">IF(1+B81&lt;=D$52,1+B81,"")</f>
        <v>1</v>
      </c>
      <c r="C82" s="57">
        <f aca="true" t="shared" si="1" ref="C82:C113">IF(B82&lt;&gt;"",1+C81,"")</f>
        <v>26</v>
      </c>
      <c r="D82" s="58">
        <f>$D$61</f>
        <v>10299.703805118257</v>
      </c>
      <c r="E82" s="59">
        <f>E81*(1+$D$22)+D82</f>
        <v>10299.703805118257</v>
      </c>
      <c r="F82" s="56">
        <f aca="true" t="shared" si="2" ref="F82:F113">IF(1+F81&lt;=D$53,1+F81,"")</f>
        <v>1</v>
      </c>
      <c r="G82" s="57">
        <f aca="true" t="shared" si="3" ref="G82:G113">IF(F82&lt;&gt;"",1+G81,"")</f>
        <v>51</v>
      </c>
      <c r="H82" s="58">
        <f>-D11*(1+D21)^D52</f>
        <v>-41875.55859308428</v>
      </c>
      <c r="I82" s="59">
        <f>IF(F82&lt;&gt;"",I81*(1+$D$22)+H82,"")</f>
        <v>876603.2422521703</v>
      </c>
    </row>
    <row r="83" spans="2:9" s="44" customFormat="1" ht="11.25">
      <c r="B83" s="56">
        <f t="shared" si="0"/>
        <v>2</v>
      </c>
      <c r="C83" s="57">
        <f t="shared" si="1"/>
        <v>27</v>
      </c>
      <c r="D83" s="60">
        <f>IF(B83&lt;&gt;"",D82*(1+$D$21),"")</f>
        <v>10608.694919271806</v>
      </c>
      <c r="E83" s="59">
        <f aca="true" t="shared" si="4" ref="E83:E146">E82*(1+$D$22)+D83</f>
        <v>21629.37799074834</v>
      </c>
      <c r="F83" s="56">
        <f t="shared" si="2"/>
        <v>2</v>
      </c>
      <c r="G83" s="57">
        <f t="shared" si="3"/>
        <v>52</v>
      </c>
      <c r="H83" s="60">
        <f>IF(F83&lt;&gt;"",H82*(1+$D$21),"")</f>
        <v>-43131.82535087681</v>
      </c>
      <c r="I83" s="59">
        <f aca="true" t="shared" si="5" ref="I83:I146">IF(F83&lt;&gt;"",I82*(1+$D$22)+H83,"")</f>
        <v>894833.6438589456</v>
      </c>
    </row>
    <row r="84" spans="2:9" s="44" customFormat="1" ht="11.25">
      <c r="B84" s="56">
        <f t="shared" si="0"/>
        <v>3</v>
      </c>
      <c r="C84" s="57">
        <f t="shared" si="1"/>
        <v>28</v>
      </c>
      <c r="D84" s="60">
        <f aca="true" t="shared" si="6" ref="D84:D147">IF(B84&lt;&gt;"",D83*(1+$D$21),"")</f>
        <v>10926.95576684996</v>
      </c>
      <c r="E84" s="59">
        <f t="shared" si="4"/>
        <v>34070.390216950684</v>
      </c>
      <c r="F84" s="56">
        <f t="shared" si="2"/>
        <v>3</v>
      </c>
      <c r="G84" s="57">
        <f t="shared" si="3"/>
        <v>53</v>
      </c>
      <c r="H84" s="60">
        <f aca="true" t="shared" si="7" ref="H84:H147">IF(F84&lt;&gt;"",H83*(1+$D$21),"")</f>
        <v>-44425.78011140312</v>
      </c>
      <c r="I84" s="59">
        <f t="shared" si="5"/>
        <v>913046.2188176687</v>
      </c>
    </row>
    <row r="85" spans="2:9" s="44" customFormat="1" ht="11.25">
      <c r="B85" s="56">
        <f t="shared" si="0"/>
        <v>4</v>
      </c>
      <c r="C85" s="57">
        <f t="shared" si="1"/>
        <v>29</v>
      </c>
      <c r="D85" s="60">
        <f t="shared" si="6"/>
        <v>11254.764439855458</v>
      </c>
      <c r="E85" s="59">
        <f t="shared" si="4"/>
        <v>47710.081971992695</v>
      </c>
      <c r="F85" s="56">
        <f t="shared" si="2"/>
        <v>4</v>
      </c>
      <c r="G85" s="57">
        <f t="shared" si="3"/>
        <v>54</v>
      </c>
      <c r="H85" s="60">
        <f t="shared" si="7"/>
        <v>-45758.55351474521</v>
      </c>
      <c r="I85" s="59">
        <f t="shared" si="5"/>
        <v>931200.9006201604</v>
      </c>
    </row>
    <row r="86" spans="2:9" s="44" customFormat="1" ht="11.25">
      <c r="B86" s="56">
        <f t="shared" si="0"/>
        <v>5</v>
      </c>
      <c r="C86" s="57">
        <f t="shared" si="1"/>
        <v>30</v>
      </c>
      <c r="D86" s="60">
        <f t="shared" si="6"/>
        <v>11592.407373051123</v>
      </c>
      <c r="E86" s="59">
        <f t="shared" si="4"/>
        <v>62642.19508308331</v>
      </c>
      <c r="F86" s="56">
        <f t="shared" si="2"/>
        <v>5</v>
      </c>
      <c r="G86" s="57">
        <f t="shared" si="3"/>
        <v>55</v>
      </c>
      <c r="H86" s="60">
        <f t="shared" si="7"/>
        <v>-47131.31012018757</v>
      </c>
      <c r="I86" s="59">
        <f t="shared" si="5"/>
        <v>949253.653543384</v>
      </c>
    </row>
    <row r="87" spans="2:9" s="44" customFormat="1" ht="11.25">
      <c r="B87" s="56">
        <f t="shared" si="0"/>
        <v>6</v>
      </c>
      <c r="C87" s="57">
        <f t="shared" si="1"/>
        <v>31</v>
      </c>
      <c r="D87" s="60">
        <f t="shared" si="6"/>
        <v>11940.179594242656</v>
      </c>
      <c r="E87" s="59">
        <f t="shared" si="4"/>
        <v>78967.32833314179</v>
      </c>
      <c r="F87" s="56">
        <f t="shared" si="2"/>
        <v>6</v>
      </c>
      <c r="G87" s="57">
        <f t="shared" si="3"/>
        <v>56</v>
      </c>
      <c r="H87" s="60">
        <f t="shared" si="7"/>
        <v>-48545.2494237932</v>
      </c>
      <c r="I87" s="59">
        <f t="shared" si="5"/>
        <v>967156.1598676278</v>
      </c>
    </row>
    <row r="88" spans="2:9" s="44" customFormat="1" ht="11.25">
      <c r="B88" s="56">
        <f t="shared" si="0"/>
        <v>7</v>
      </c>
      <c r="C88" s="57">
        <f t="shared" si="1"/>
        <v>32</v>
      </c>
      <c r="D88" s="60">
        <f t="shared" si="6"/>
        <v>12298.384982069936</v>
      </c>
      <c r="E88" s="59">
        <f t="shared" si="4"/>
        <v>96793.42629853166</v>
      </c>
      <c r="F88" s="56">
        <f t="shared" si="2"/>
        <v>7</v>
      </c>
      <c r="G88" s="57">
        <f t="shared" si="3"/>
        <v>57</v>
      </c>
      <c r="H88" s="60">
        <f t="shared" si="7"/>
        <v>-50001.606906507</v>
      </c>
      <c r="I88" s="59">
        <f t="shared" si="5"/>
        <v>984855.4841518548</v>
      </c>
    </row>
    <row r="89" spans="2:9" s="44" customFormat="1" ht="11.25">
      <c r="B89" s="56">
        <f t="shared" si="0"/>
        <v>8</v>
      </c>
      <c r="C89" s="57">
        <f t="shared" si="1"/>
        <v>33</v>
      </c>
      <c r="D89" s="60">
        <f t="shared" si="6"/>
        <v>12667.336531532035</v>
      </c>
      <c r="E89" s="59">
        <f t="shared" si="4"/>
        <v>116236.30267096093</v>
      </c>
      <c r="F89" s="56">
        <f t="shared" si="2"/>
        <v>8</v>
      </c>
      <c r="G89" s="57">
        <f t="shared" si="3"/>
        <v>58</v>
      </c>
      <c r="H89" s="60">
        <f t="shared" si="7"/>
        <v>-51501.65511370221</v>
      </c>
      <c r="I89" s="59">
        <f t="shared" si="5"/>
        <v>1002293.7129287825</v>
      </c>
    </row>
    <row r="90" spans="2:9" s="44" customFormat="1" ht="11.25">
      <c r="B90" s="56">
        <f t="shared" si="0"/>
        <v>9</v>
      </c>
      <c r="C90" s="57">
        <f t="shared" si="1"/>
        <v>34</v>
      </c>
      <c r="D90" s="60">
        <f t="shared" si="6"/>
        <v>13047.356627477997</v>
      </c>
      <c r="E90" s="59">
        <f t="shared" si="4"/>
        <v>137420.20048540618</v>
      </c>
      <c r="F90" s="56">
        <f t="shared" si="2"/>
        <v>9</v>
      </c>
      <c r="G90" s="57">
        <f t="shared" si="3"/>
        <v>59</v>
      </c>
      <c r="H90" s="60">
        <f t="shared" si="7"/>
        <v>-53046.704767113275</v>
      </c>
      <c r="I90" s="59">
        <f t="shared" si="5"/>
        <v>1019407.5680666841</v>
      </c>
    </row>
    <row r="91" spans="2:9" s="44" customFormat="1" ht="11.25">
      <c r="B91" s="56">
        <f t="shared" si="0"/>
        <v>10</v>
      </c>
      <c r="C91" s="57">
        <f t="shared" si="1"/>
        <v>35</v>
      </c>
      <c r="D91" s="60">
        <f t="shared" si="6"/>
        <v>13438.777326302337</v>
      </c>
      <c r="E91" s="59">
        <f t="shared" si="4"/>
        <v>160478.39184568697</v>
      </c>
      <c r="F91" s="56">
        <f t="shared" si="2"/>
        <v>10</v>
      </c>
      <c r="G91" s="57">
        <f t="shared" si="3"/>
        <v>60</v>
      </c>
      <c r="H91" s="60">
        <f t="shared" si="7"/>
        <v>-54638.10591012667</v>
      </c>
      <c r="I91" s="59">
        <f t="shared" si="5"/>
        <v>1036127.9919212252</v>
      </c>
    </row>
    <row r="92" spans="2:9" s="44" customFormat="1" ht="14.25" customHeight="1">
      <c r="B92" s="56">
        <f t="shared" si="0"/>
        <v>11</v>
      </c>
      <c r="C92" s="57">
        <f t="shared" si="1"/>
        <v>36</v>
      </c>
      <c r="D92" s="60">
        <f t="shared" si="6"/>
        <v>13841.940646091407</v>
      </c>
      <c r="E92" s="59">
        <f t="shared" si="4"/>
        <v>185553.8199209765</v>
      </c>
      <c r="F92" s="56">
        <f t="shared" si="2"/>
        <v>11</v>
      </c>
      <c r="G92" s="57">
        <f t="shared" si="3"/>
        <v>61</v>
      </c>
      <c r="H92" s="60">
        <f t="shared" si="7"/>
        <v>-56277.24908743047</v>
      </c>
      <c r="I92" s="59">
        <f t="shared" si="5"/>
        <v>1052379.7022682806</v>
      </c>
    </row>
    <row r="93" spans="2:9" s="44" customFormat="1" ht="11.25">
      <c r="B93" s="56">
        <f t="shared" si="0"/>
        <v>12</v>
      </c>
      <c r="C93" s="57">
        <f t="shared" si="1"/>
        <v>37</v>
      </c>
      <c r="D93" s="60">
        <f t="shared" si="6"/>
        <v>14257.198865474149</v>
      </c>
      <c r="E93" s="59">
        <f t="shared" si="4"/>
        <v>212799.786180919</v>
      </c>
      <c r="F93" s="56">
        <f t="shared" si="2"/>
        <v>12</v>
      </c>
      <c r="G93" s="57">
        <f t="shared" si="3"/>
        <v>62</v>
      </c>
      <c r="H93" s="60">
        <f t="shared" si="7"/>
        <v>-57965.56656005339</v>
      </c>
      <c r="I93" s="59">
        <f t="shared" si="5"/>
        <v>1068080.7148670068</v>
      </c>
    </row>
    <row r="94" spans="2:9" s="44" customFormat="1" ht="11.25">
      <c r="B94" s="56">
        <f t="shared" si="0"/>
        <v>13</v>
      </c>
      <c r="C94" s="57">
        <f t="shared" si="1"/>
        <v>38</v>
      </c>
      <c r="D94" s="60">
        <f t="shared" si="6"/>
        <v>14684.914831438375</v>
      </c>
      <c r="E94" s="59">
        <f t="shared" si="4"/>
        <v>242380.68604502172</v>
      </c>
      <c r="F94" s="56">
        <f t="shared" si="2"/>
        <v>13</v>
      </c>
      <c r="G94" s="57">
        <f t="shared" si="3"/>
        <v>63</v>
      </c>
      <c r="H94" s="60">
        <f t="shared" si="7"/>
        <v>-59704.53355685499</v>
      </c>
      <c r="I94" s="59">
        <f t="shared" si="5"/>
        <v>1083141.8313508423</v>
      </c>
    </row>
    <row r="95" spans="2:9" s="44" customFormat="1" ht="11.25">
      <c r="B95" s="56">
        <f t="shared" si="0"/>
        <v>14</v>
      </c>
      <c r="C95" s="57">
        <f t="shared" si="1"/>
        <v>39</v>
      </c>
      <c r="D95" s="60">
        <f t="shared" si="6"/>
        <v>15125.462276381526</v>
      </c>
      <c r="E95" s="59">
        <f t="shared" si="4"/>
        <v>274472.79634455475</v>
      </c>
      <c r="F95" s="56">
        <f t="shared" si="2"/>
        <v>14</v>
      </c>
      <c r="G95" s="57">
        <f t="shared" si="3"/>
        <v>64</v>
      </c>
      <c r="H95" s="60">
        <f t="shared" si="7"/>
        <v>-61495.669563560645</v>
      </c>
      <c r="I95" s="59">
        <f t="shared" si="5"/>
        <v>1097466.0899818405</v>
      </c>
    </row>
    <row r="96" spans="2:9" s="44" customFormat="1" ht="11.25">
      <c r="B96" s="56">
        <f t="shared" si="0"/>
        <v>15</v>
      </c>
      <c r="C96" s="57">
        <f t="shared" si="1"/>
        <v>40</v>
      </c>
      <c r="D96" s="60">
        <f t="shared" si="6"/>
        <v>15579.226144672972</v>
      </c>
      <c r="E96" s="59">
        <f t="shared" si="4"/>
        <v>309265.11823334655</v>
      </c>
      <c r="F96" s="56">
        <f t="shared" si="2"/>
        <v>15</v>
      </c>
      <c r="G96" s="57">
        <f t="shared" si="3"/>
        <v>65</v>
      </c>
      <c r="H96" s="60">
        <f t="shared" si="7"/>
        <v>-63340.539650467465</v>
      </c>
      <c r="I96" s="59">
        <f t="shared" si="5"/>
        <v>1110948.1766301019</v>
      </c>
    </row>
    <row r="97" spans="2:9" s="44" customFormat="1" ht="11.25">
      <c r="B97" s="56">
        <f t="shared" si="0"/>
        <v>16</v>
      </c>
      <c r="C97" s="57">
        <f t="shared" si="1"/>
        <v>41</v>
      </c>
      <c r="D97" s="60">
        <f t="shared" si="6"/>
        <v>16046.602929013161</v>
      </c>
      <c r="E97" s="59">
        <f t="shared" si="4"/>
        <v>346960.27943869395</v>
      </c>
      <c r="F97" s="56">
        <f t="shared" si="2"/>
        <v>16</v>
      </c>
      <c r="G97" s="57">
        <f t="shared" si="3"/>
        <v>66</v>
      </c>
      <c r="H97" s="60">
        <f t="shared" si="7"/>
        <v>-65240.75583998149</v>
      </c>
      <c r="I97" s="59">
        <f t="shared" si="5"/>
        <v>1123473.7931542275</v>
      </c>
    </row>
    <row r="98" spans="2:9" s="44" customFormat="1" ht="11.25">
      <c r="B98" s="56">
        <f t="shared" si="0"/>
        <v>17</v>
      </c>
      <c r="C98" s="57">
        <f t="shared" si="1"/>
        <v>42</v>
      </c>
      <c r="D98" s="60">
        <f t="shared" si="6"/>
        <v>16528.001016883558</v>
      </c>
      <c r="E98" s="59">
        <f t="shared" si="4"/>
        <v>387775.50001628615</v>
      </c>
      <c r="F98" s="56">
        <f t="shared" si="2"/>
        <v>17</v>
      </c>
      <c r="G98" s="57">
        <f t="shared" si="3"/>
        <v>67</v>
      </c>
      <c r="H98" s="60">
        <f t="shared" si="7"/>
        <v>-67197.97851518093</v>
      </c>
      <c r="I98" s="59">
        <f t="shared" si="5"/>
        <v>1134918.9801598426</v>
      </c>
    </row>
    <row r="99" spans="2:9" s="44" customFormat="1" ht="11.25">
      <c r="B99" s="56">
        <f t="shared" si="0"/>
        <v>18</v>
      </c>
      <c r="C99" s="57">
        <f t="shared" si="1"/>
        <v>43</v>
      </c>
      <c r="D99" s="60">
        <f t="shared" si="6"/>
        <v>17023.841047390066</v>
      </c>
      <c r="E99" s="59">
        <f t="shared" si="4"/>
        <v>431943.62606481626</v>
      </c>
      <c r="F99" s="56">
        <f t="shared" si="2"/>
        <v>18</v>
      </c>
      <c r="G99" s="57">
        <f t="shared" si="3"/>
        <v>68</v>
      </c>
      <c r="H99" s="60">
        <f t="shared" si="7"/>
        <v>-69213.91787063636</v>
      </c>
      <c r="I99" s="59">
        <f t="shared" si="5"/>
        <v>1145149.3909003953</v>
      </c>
    </row>
    <row r="100" spans="2:9" s="44" customFormat="1" ht="11.25">
      <c r="B100" s="56">
        <f t="shared" si="0"/>
        <v>19</v>
      </c>
      <c r="C100" s="57">
        <f t="shared" si="1"/>
        <v>44</v>
      </c>
      <c r="D100" s="60">
        <f t="shared" si="6"/>
        <v>17534.556278811768</v>
      </c>
      <c r="E100" s="59">
        <f t="shared" si="4"/>
        <v>479714.23616816517</v>
      </c>
      <c r="F100" s="56">
        <f t="shared" si="2"/>
        <v>19</v>
      </c>
      <c r="G100" s="57">
        <f t="shared" si="3"/>
        <v>69</v>
      </c>
      <c r="H100" s="60">
        <f t="shared" si="7"/>
        <v>-71290.33540675545</v>
      </c>
      <c r="I100" s="59">
        <f t="shared" si="5"/>
        <v>1154019.5128566679</v>
      </c>
    </row>
    <row r="101" spans="2:9" s="44" customFormat="1" ht="11.25">
      <c r="B101" s="56">
        <f t="shared" si="0"/>
        <v>20</v>
      </c>
      <c r="C101" s="57">
        <f t="shared" si="1"/>
        <v>45</v>
      </c>
      <c r="D101" s="60">
        <f t="shared" si="6"/>
        <v>18060.592967176122</v>
      </c>
      <c r="E101" s="59">
        <f t="shared" si="4"/>
        <v>531354.825667113</v>
      </c>
      <c r="F101" s="56">
        <f t="shared" si="2"/>
        <v>20</v>
      </c>
      <c r="G101" s="57">
        <f t="shared" si="3"/>
        <v>70</v>
      </c>
      <c r="H101" s="60">
        <f t="shared" si="7"/>
        <v>-73429.04546895811</v>
      </c>
      <c r="I101" s="59">
        <f t="shared" si="5"/>
        <v>1161371.8332876766</v>
      </c>
    </row>
    <row r="102" spans="2:9" s="44" customFormat="1" ht="11.25">
      <c r="B102" s="56">
        <f t="shared" si="0"/>
        <v>21</v>
      </c>
      <c r="C102" s="57">
        <f t="shared" si="1"/>
        <v>46</v>
      </c>
      <c r="D102" s="60">
        <f t="shared" si="6"/>
        <v>18602.410756191406</v>
      </c>
      <c r="E102" s="59">
        <f t="shared" si="4"/>
        <v>587152.0742200023</v>
      </c>
      <c r="F102" s="56">
        <f t="shared" si="2"/>
        <v>21</v>
      </c>
      <c r="G102" s="57">
        <f t="shared" si="3"/>
        <v>71</v>
      </c>
      <c r="H102" s="60">
        <f t="shared" si="7"/>
        <v>-75631.91683302686</v>
      </c>
      <c r="I102" s="59">
        <f t="shared" si="5"/>
        <v>1167035.9447847873</v>
      </c>
    </row>
    <row r="103" spans="2:9" s="44" customFormat="1" ht="11.25">
      <c r="B103" s="56">
        <f t="shared" si="0"/>
        <v>22</v>
      </c>
      <c r="C103" s="57">
        <f t="shared" si="1"/>
        <v>47</v>
      </c>
      <c r="D103" s="60">
        <f t="shared" si="6"/>
        <v>19160.48307887715</v>
      </c>
      <c r="E103" s="59">
        <f t="shared" si="4"/>
        <v>647413.2024942797</v>
      </c>
      <c r="F103" s="56">
        <f t="shared" si="2"/>
        <v>22</v>
      </c>
      <c r="G103" s="57">
        <f t="shared" si="3"/>
        <v>72</v>
      </c>
      <c r="H103" s="60">
        <f t="shared" si="7"/>
        <v>-77900.87433801766</v>
      </c>
      <c r="I103" s="59">
        <f t="shared" si="5"/>
        <v>1170827.5865817047</v>
      </c>
    </row>
    <row r="104" spans="2:9" s="44" customFormat="1" ht="11.25">
      <c r="B104" s="56">
        <f t="shared" si="0"/>
        <v>23</v>
      </c>
      <c r="C104" s="57">
        <f t="shared" si="1"/>
        <v>48</v>
      </c>
      <c r="D104" s="60">
        <f t="shared" si="6"/>
        <v>19735.297571243467</v>
      </c>
      <c r="E104" s="59">
        <f t="shared" si="4"/>
        <v>712467.4242401228</v>
      </c>
      <c r="F104" s="56">
        <f t="shared" si="2"/>
        <v>23</v>
      </c>
      <c r="G104" s="57">
        <f t="shared" si="3"/>
        <v>73</v>
      </c>
      <c r="H104" s="60">
        <f t="shared" si="7"/>
        <v>-80237.90056815819</v>
      </c>
      <c r="I104" s="59">
        <f t="shared" si="5"/>
        <v>1172547.6170742658</v>
      </c>
    </row>
    <row r="105" spans="2:9" s="44" customFormat="1" ht="11.25">
      <c r="B105" s="56">
        <f t="shared" si="0"/>
        <v>24</v>
      </c>
      <c r="C105" s="57">
        <f t="shared" si="1"/>
        <v>49</v>
      </c>
      <c r="D105" s="60">
        <f t="shared" si="6"/>
        <v>20327.35649838077</v>
      </c>
      <c r="E105" s="59">
        <f t="shared" si="4"/>
        <v>782667.5004353122</v>
      </c>
      <c r="F105" s="56">
        <f t="shared" si="2"/>
        <v>24</v>
      </c>
      <c r="G105" s="57">
        <f t="shared" si="3"/>
        <v>74</v>
      </c>
      <c r="H105" s="60">
        <f t="shared" si="7"/>
        <v>-82645.03758520294</v>
      </c>
      <c r="I105" s="59">
        <f t="shared" si="5"/>
        <v>1171980.9126842618</v>
      </c>
    </row>
    <row r="106" spans="2:9" s="44" customFormat="1" ht="11.25">
      <c r="B106" s="56">
        <f t="shared" si="0"/>
        <v>25</v>
      </c>
      <c r="C106" s="57">
        <f t="shared" si="1"/>
        <v>50</v>
      </c>
      <c r="D106" s="60">
        <f t="shared" si="6"/>
        <v>20937.177193332194</v>
      </c>
      <c r="E106" s="59">
        <f t="shared" si="4"/>
        <v>858391.4026591163</v>
      </c>
      <c r="F106" s="56">
        <f t="shared" si="2"/>
        <v>25</v>
      </c>
      <c r="G106" s="57">
        <f t="shared" si="3"/>
        <v>75</v>
      </c>
      <c r="H106" s="60">
        <f t="shared" si="7"/>
        <v>-85124.38871275903</v>
      </c>
      <c r="I106" s="59">
        <f t="shared" si="5"/>
        <v>1168895.187859401</v>
      </c>
    </row>
    <row r="107" spans="2:9" s="44" customFormat="1" ht="11.25">
      <c r="B107" s="56">
        <f t="shared" si="0"/>
      </c>
      <c r="C107" s="57">
        <f t="shared" si="1"/>
      </c>
      <c r="D107" s="60">
        <f t="shared" si="6"/>
      </c>
      <c r="E107" s="59" t="e">
        <f t="shared" si="4"/>
        <v>#VALUE!</v>
      </c>
      <c r="F107" s="56">
        <f t="shared" si="2"/>
        <v>26</v>
      </c>
      <c r="G107" s="57">
        <f t="shared" si="3"/>
        <v>76</v>
      </c>
      <c r="H107" s="60">
        <f t="shared" si="7"/>
        <v>-87678.1203741418</v>
      </c>
      <c r="I107" s="59">
        <f t="shared" si="5"/>
        <v>1163039.7306354176</v>
      </c>
    </row>
    <row r="108" spans="2:9" s="44" customFormat="1" ht="11.25">
      <c r="B108" s="56" t="e">
        <f t="shared" si="0"/>
        <v>#VALUE!</v>
      </c>
      <c r="C108" s="57" t="e">
        <f t="shared" si="1"/>
        <v>#VALUE!</v>
      </c>
      <c r="D108" s="60" t="e">
        <f t="shared" si="6"/>
        <v>#VALUE!</v>
      </c>
      <c r="E108" s="59" t="e">
        <f t="shared" si="4"/>
        <v>#VALUE!</v>
      </c>
      <c r="F108" s="56">
        <f t="shared" si="2"/>
        <v>27</v>
      </c>
      <c r="G108" s="57">
        <f t="shared" si="3"/>
        <v>77</v>
      </c>
      <c r="H108" s="60">
        <f t="shared" si="7"/>
        <v>-90308.46398536606</v>
      </c>
      <c r="I108" s="59">
        <f t="shared" si="5"/>
        <v>1154144.0477945309</v>
      </c>
    </row>
    <row r="109" spans="2:9" s="44" customFormat="1" ht="11.25">
      <c r="B109" s="56" t="e">
        <f t="shared" si="0"/>
        <v>#VALUE!</v>
      </c>
      <c r="C109" s="57" t="e">
        <f t="shared" si="1"/>
        <v>#VALUE!</v>
      </c>
      <c r="D109" s="60" t="e">
        <f t="shared" si="6"/>
        <v>#VALUE!</v>
      </c>
      <c r="E109" s="59" t="e">
        <f t="shared" si="4"/>
        <v>#VALUE!</v>
      </c>
      <c r="F109" s="56">
        <f t="shared" si="2"/>
        <v>28</v>
      </c>
      <c r="G109" s="57">
        <f t="shared" si="3"/>
        <v>78</v>
      </c>
      <c r="H109" s="60">
        <f t="shared" si="7"/>
        <v>-93017.71790492705</v>
      </c>
      <c r="I109" s="59">
        <f t="shared" si="5"/>
        <v>1141916.413235221</v>
      </c>
    </row>
    <row r="110" spans="2:9" s="44" customFormat="1" ht="11.25">
      <c r="B110" s="56" t="e">
        <f t="shared" si="0"/>
        <v>#VALUE!</v>
      </c>
      <c r="C110" s="57" t="e">
        <f t="shared" si="1"/>
        <v>#VALUE!</v>
      </c>
      <c r="D110" s="60" t="e">
        <f t="shared" si="6"/>
        <v>#VALUE!</v>
      </c>
      <c r="E110" s="59" t="e">
        <f t="shared" si="4"/>
        <v>#VALUE!</v>
      </c>
      <c r="F110" s="56">
        <f t="shared" si="2"/>
        <v>29</v>
      </c>
      <c r="G110" s="57">
        <f t="shared" si="3"/>
        <v>79</v>
      </c>
      <c r="H110" s="60">
        <f t="shared" si="7"/>
        <v>-95808.24944207487</v>
      </c>
      <c r="I110" s="59">
        <f t="shared" si="5"/>
        <v>1126042.3127196117</v>
      </c>
    </row>
    <row r="111" spans="2:9" s="44" customFormat="1" ht="11.25">
      <c r="B111" s="56" t="e">
        <f t="shared" si="0"/>
        <v>#VALUE!</v>
      </c>
      <c r="C111" s="57" t="e">
        <f t="shared" si="1"/>
        <v>#VALUE!</v>
      </c>
      <c r="D111" s="60" t="e">
        <f t="shared" si="6"/>
        <v>#VALUE!</v>
      </c>
      <c r="E111" s="59" t="e">
        <f t="shared" si="4"/>
        <v>#VALUE!</v>
      </c>
      <c r="F111" s="56">
        <f t="shared" si="2"/>
        <v>30</v>
      </c>
      <c r="G111" s="57">
        <f t="shared" si="3"/>
        <v>80</v>
      </c>
      <c r="H111" s="60">
        <f t="shared" si="7"/>
        <v>-98682.49692533712</v>
      </c>
      <c r="I111" s="59">
        <f t="shared" si="5"/>
        <v>1106182.7776846476</v>
      </c>
    </row>
    <row r="112" spans="2:9" s="44" customFormat="1" ht="11.25">
      <c r="B112" s="56" t="e">
        <f t="shared" si="0"/>
        <v>#VALUE!</v>
      </c>
      <c r="C112" s="57" t="e">
        <f t="shared" si="1"/>
        <v>#VALUE!</v>
      </c>
      <c r="D112" s="60" t="e">
        <f t="shared" si="6"/>
        <v>#VALUE!</v>
      </c>
      <c r="E112" s="59" t="e">
        <f t="shared" si="4"/>
        <v>#VALUE!</v>
      </c>
      <c r="F112" s="56">
        <f t="shared" si="2"/>
        <v>31</v>
      </c>
      <c r="G112" s="57">
        <f t="shared" si="3"/>
        <v>81</v>
      </c>
      <c r="H112" s="60">
        <f t="shared" si="7"/>
        <v>-101642.97183309724</v>
      </c>
      <c r="I112" s="59">
        <f t="shared" si="5"/>
        <v>1081972.6002894756</v>
      </c>
    </row>
    <row r="113" spans="2:9" s="44" customFormat="1" ht="11.25">
      <c r="B113" s="56" t="e">
        <f t="shared" si="0"/>
        <v>#VALUE!</v>
      </c>
      <c r="C113" s="57" t="e">
        <f t="shared" si="1"/>
        <v>#VALUE!</v>
      </c>
      <c r="D113" s="60" t="e">
        <f t="shared" si="6"/>
        <v>#VALUE!</v>
      </c>
      <c r="E113" s="59" t="e">
        <f t="shared" si="4"/>
        <v>#VALUE!</v>
      </c>
      <c r="F113" s="56">
        <f t="shared" si="2"/>
        <v>32</v>
      </c>
      <c r="G113" s="57">
        <f t="shared" si="3"/>
        <v>82</v>
      </c>
      <c r="H113" s="60">
        <f t="shared" si="7"/>
        <v>-104692.26098809016</v>
      </c>
      <c r="I113" s="59">
        <f t="shared" si="5"/>
        <v>1053018.4213216489</v>
      </c>
    </row>
    <row r="114" spans="2:9" s="44" customFormat="1" ht="11.25">
      <c r="B114" s="56" t="e">
        <f aca="true" t="shared" si="8" ref="B114:B145">IF(1+B113&lt;=D$52,1+B113,"")</f>
        <v>#VALUE!</v>
      </c>
      <c r="C114" s="57" t="e">
        <f aca="true" t="shared" si="9" ref="C114:C145">IF(B114&lt;&gt;"",1+C113,"")</f>
        <v>#VALUE!</v>
      </c>
      <c r="D114" s="60" t="e">
        <f t="shared" si="6"/>
        <v>#VALUE!</v>
      </c>
      <c r="E114" s="59" t="e">
        <f t="shared" si="4"/>
        <v>#VALUE!</v>
      </c>
      <c r="F114" s="56">
        <f aca="true" t="shared" si="10" ref="F114:F145">IF(1+F113&lt;=D$53,1+F113,"")</f>
        <v>33</v>
      </c>
      <c r="G114" s="57">
        <f aca="true" t="shared" si="11" ref="G114:G145">IF(F114&lt;&gt;"",1+G113,"")</f>
        <v>83</v>
      </c>
      <c r="H114" s="60">
        <f t="shared" si="7"/>
        <v>-107833.02881773286</v>
      </c>
      <c r="I114" s="59">
        <f t="shared" si="5"/>
        <v>1018896.6819964314</v>
      </c>
    </row>
    <row r="115" spans="2:9" s="44" customFormat="1" ht="11.25">
      <c r="B115" s="56" t="e">
        <f t="shared" si="8"/>
        <v>#VALUE!</v>
      </c>
      <c r="C115" s="57" t="e">
        <f t="shared" si="9"/>
        <v>#VALUE!</v>
      </c>
      <c r="D115" s="60" t="e">
        <f t="shared" si="6"/>
        <v>#VALUE!</v>
      </c>
      <c r="E115" s="59" t="e">
        <f t="shared" si="4"/>
        <v>#VALUE!</v>
      </c>
      <c r="F115" s="56">
        <f t="shared" si="10"/>
        <v>34</v>
      </c>
      <c r="G115" s="57">
        <f t="shared" si="11"/>
        <v>84</v>
      </c>
      <c r="H115" s="60">
        <f t="shared" si="7"/>
        <v>-111068.01968226486</v>
      </c>
      <c r="I115" s="59">
        <f t="shared" si="5"/>
        <v>979151.4300539168</v>
      </c>
    </row>
    <row r="116" spans="2:9" s="44" customFormat="1" ht="11.25">
      <c r="B116" s="56" t="e">
        <f t="shared" si="8"/>
        <v>#VALUE!</v>
      </c>
      <c r="C116" s="57" t="e">
        <f t="shared" si="9"/>
        <v>#VALUE!</v>
      </c>
      <c r="D116" s="60" t="e">
        <f t="shared" si="6"/>
        <v>#VALUE!</v>
      </c>
      <c r="E116" s="59" t="e">
        <f t="shared" si="4"/>
        <v>#VALUE!</v>
      </c>
      <c r="F116" s="56">
        <f t="shared" si="10"/>
        <v>35</v>
      </c>
      <c r="G116" s="57">
        <f t="shared" si="11"/>
        <v>85</v>
      </c>
      <c r="H116" s="60">
        <f t="shared" si="7"/>
        <v>-114400.06027273281</v>
      </c>
      <c r="I116" s="59">
        <f t="shared" si="5"/>
        <v>933291.9698849581</v>
      </c>
    </row>
    <row r="117" spans="2:9" s="44" customFormat="1" ht="11.25">
      <c r="B117" s="56" t="e">
        <f t="shared" si="8"/>
        <v>#VALUE!</v>
      </c>
      <c r="C117" s="57" t="e">
        <f t="shared" si="9"/>
        <v>#VALUE!</v>
      </c>
      <c r="D117" s="60" t="e">
        <f t="shared" si="6"/>
        <v>#VALUE!</v>
      </c>
      <c r="E117" s="59" t="e">
        <f t="shared" si="4"/>
        <v>#VALUE!</v>
      </c>
      <c r="F117" s="56">
        <f t="shared" si="10"/>
        <v>36</v>
      </c>
      <c r="G117" s="57">
        <f t="shared" si="11"/>
        <v>86</v>
      </c>
      <c r="H117" s="60">
        <f t="shared" si="7"/>
        <v>-117832.0620809148</v>
      </c>
      <c r="I117" s="59">
        <f t="shared" si="5"/>
        <v>880790.3456959904</v>
      </c>
    </row>
    <row r="118" spans="2:9" s="44" customFormat="1" ht="11.25">
      <c r="B118" s="56" t="e">
        <f t="shared" si="8"/>
        <v>#VALUE!</v>
      </c>
      <c r="C118" s="57" t="e">
        <f t="shared" si="9"/>
        <v>#VALUE!</v>
      </c>
      <c r="D118" s="60" t="e">
        <f t="shared" si="6"/>
        <v>#VALUE!</v>
      </c>
      <c r="E118" s="59" t="e">
        <f t="shared" si="4"/>
        <v>#VALUE!</v>
      </c>
      <c r="F118" s="56">
        <f t="shared" si="10"/>
        <v>37</v>
      </c>
      <c r="G118" s="57">
        <f t="shared" si="11"/>
        <v>87</v>
      </c>
      <c r="H118" s="60">
        <f t="shared" si="7"/>
        <v>-121367.02394334224</v>
      </c>
      <c r="I118" s="59">
        <f t="shared" si="5"/>
        <v>821078.6459513674</v>
      </c>
    </row>
    <row r="119" spans="2:9" s="44" customFormat="1" ht="11.25">
      <c r="B119" s="56" t="e">
        <f t="shared" si="8"/>
        <v>#VALUE!</v>
      </c>
      <c r="C119" s="57" t="e">
        <f t="shared" si="9"/>
        <v>#VALUE!</v>
      </c>
      <c r="D119" s="60" t="e">
        <f t="shared" si="6"/>
        <v>#VALUE!</v>
      </c>
      <c r="E119" s="59" t="e">
        <f t="shared" si="4"/>
        <v>#VALUE!</v>
      </c>
      <c r="F119" s="56">
        <f t="shared" si="10"/>
        <v>38</v>
      </c>
      <c r="G119" s="57">
        <f t="shared" si="11"/>
        <v>88</v>
      </c>
      <c r="H119" s="60">
        <f t="shared" si="7"/>
        <v>-125008.03466164251</v>
      </c>
      <c r="I119" s="59">
        <f t="shared" si="5"/>
        <v>753546.1165063207</v>
      </c>
    </row>
    <row r="120" spans="2:9" s="44" customFormat="1" ht="11.25">
      <c r="B120" s="56" t="e">
        <f t="shared" si="8"/>
        <v>#VALUE!</v>
      </c>
      <c r="C120" s="57" t="e">
        <f t="shared" si="9"/>
        <v>#VALUE!</v>
      </c>
      <c r="D120" s="60" t="e">
        <f t="shared" si="6"/>
        <v>#VALUE!</v>
      </c>
      <c r="E120" s="59" t="e">
        <f t="shared" si="4"/>
        <v>#VALUE!</v>
      </c>
      <c r="F120" s="56">
        <f t="shared" si="10"/>
        <v>39</v>
      </c>
      <c r="G120" s="57">
        <f t="shared" si="11"/>
        <v>89</v>
      </c>
      <c r="H120" s="60">
        <f t="shared" si="7"/>
        <v>-128758.27570149179</v>
      </c>
      <c r="I120" s="59">
        <f t="shared" si="5"/>
        <v>677536.0689602714</v>
      </c>
    </row>
    <row r="121" spans="2:9" s="44" customFormat="1" ht="11.25">
      <c r="B121" s="56" t="e">
        <f t="shared" si="8"/>
        <v>#VALUE!</v>
      </c>
      <c r="C121" s="57" t="e">
        <f t="shared" si="9"/>
        <v>#VALUE!</v>
      </c>
      <c r="D121" s="60" t="e">
        <f t="shared" si="6"/>
        <v>#VALUE!</v>
      </c>
      <c r="E121" s="59" t="e">
        <f t="shared" si="4"/>
        <v>#VALUE!</v>
      </c>
      <c r="F121" s="56">
        <f t="shared" si="10"/>
        <v>40</v>
      </c>
      <c r="G121" s="57">
        <f t="shared" si="11"/>
        <v>90</v>
      </c>
      <c r="H121" s="60">
        <f t="shared" si="7"/>
        <v>-132621.02397253655</v>
      </c>
      <c r="I121" s="59">
        <f t="shared" si="5"/>
        <v>592342.569814954</v>
      </c>
    </row>
    <row r="122" spans="1:9" s="44" customFormat="1" ht="11.25">
      <c r="A122" s="61"/>
      <c r="B122" s="56" t="e">
        <f t="shared" si="8"/>
        <v>#VALUE!</v>
      </c>
      <c r="C122" s="57" t="e">
        <f t="shared" si="9"/>
        <v>#VALUE!</v>
      </c>
      <c r="D122" s="60" t="e">
        <f t="shared" si="6"/>
        <v>#VALUE!</v>
      </c>
      <c r="E122" s="59" t="e">
        <f t="shared" si="4"/>
        <v>#VALUE!</v>
      </c>
      <c r="F122" s="56">
        <f t="shared" si="10"/>
        <v>41</v>
      </c>
      <c r="G122" s="57">
        <f t="shared" si="11"/>
        <v>91</v>
      </c>
      <c r="H122" s="60">
        <f t="shared" si="7"/>
        <v>-136599.65469171264</v>
      </c>
      <c r="I122" s="59">
        <f t="shared" si="5"/>
        <v>497206.89501028816</v>
      </c>
    </row>
    <row r="123" spans="2:9" s="44" customFormat="1" ht="11.25">
      <c r="B123" s="56" t="e">
        <f t="shared" si="8"/>
        <v>#VALUE!</v>
      </c>
      <c r="C123" s="57" t="e">
        <f t="shared" si="9"/>
        <v>#VALUE!</v>
      </c>
      <c r="D123" s="60" t="e">
        <f t="shared" si="6"/>
        <v>#VALUE!</v>
      </c>
      <c r="E123" s="59" t="e">
        <f t="shared" si="4"/>
        <v>#VALUE!</v>
      </c>
      <c r="F123" s="56">
        <f t="shared" si="10"/>
        <v>42</v>
      </c>
      <c r="G123" s="57">
        <f t="shared" si="11"/>
        <v>92</v>
      </c>
      <c r="H123" s="60">
        <f t="shared" si="7"/>
        <v>-140697.64433246403</v>
      </c>
      <c r="I123" s="59">
        <f t="shared" si="5"/>
        <v>391313.73332854436</v>
      </c>
    </row>
    <row r="124" spans="2:9" s="44" customFormat="1" ht="11.25">
      <c r="B124" s="56" t="e">
        <f t="shared" si="8"/>
        <v>#VALUE!</v>
      </c>
      <c r="C124" s="57" t="e">
        <f t="shared" si="9"/>
        <v>#VALUE!</v>
      </c>
      <c r="D124" s="60" t="e">
        <f t="shared" si="6"/>
        <v>#VALUE!</v>
      </c>
      <c r="E124" s="59" t="e">
        <f t="shared" si="4"/>
        <v>#VALUE!</v>
      </c>
      <c r="F124" s="56">
        <f t="shared" si="10"/>
        <v>43</v>
      </c>
      <c r="G124" s="57">
        <f t="shared" si="11"/>
        <v>93</v>
      </c>
      <c r="H124" s="60">
        <f t="shared" si="7"/>
        <v>-144918.57366243796</v>
      </c>
      <c r="I124" s="59">
        <f t="shared" si="5"/>
        <v>273787.1209991045</v>
      </c>
    </row>
    <row r="125" spans="2:9" s="44" customFormat="1" ht="11.25">
      <c r="B125" s="56" t="e">
        <f t="shared" si="8"/>
        <v>#VALUE!</v>
      </c>
      <c r="C125" s="57" t="e">
        <f t="shared" si="9"/>
        <v>#VALUE!</v>
      </c>
      <c r="D125" s="60" t="e">
        <f t="shared" si="6"/>
        <v>#VALUE!</v>
      </c>
      <c r="E125" s="59" t="e">
        <f t="shared" si="4"/>
        <v>#VALUE!</v>
      </c>
      <c r="F125" s="56">
        <f t="shared" si="10"/>
        <v>44</v>
      </c>
      <c r="G125" s="57">
        <f t="shared" si="11"/>
        <v>94</v>
      </c>
      <c r="H125" s="60">
        <f t="shared" si="7"/>
        <v>-149266.1308723111</v>
      </c>
      <c r="I125" s="59">
        <f t="shared" si="5"/>
        <v>143686.08859673075</v>
      </c>
    </row>
    <row r="126" spans="2:9" s="44" customFormat="1" ht="11.25">
      <c r="B126" s="56" t="e">
        <f t="shared" si="8"/>
        <v>#VALUE!</v>
      </c>
      <c r="C126" s="57" t="e">
        <f t="shared" si="9"/>
        <v>#VALUE!</v>
      </c>
      <c r="D126" s="60" t="e">
        <f t="shared" si="6"/>
        <v>#VALUE!</v>
      </c>
      <c r="E126" s="59" t="e">
        <f t="shared" si="4"/>
        <v>#VALUE!</v>
      </c>
      <c r="F126" s="56">
        <f t="shared" si="10"/>
        <v>45</v>
      </c>
      <c r="G126" s="57">
        <f t="shared" si="11"/>
        <v>95</v>
      </c>
      <c r="H126" s="60">
        <f t="shared" si="7"/>
        <v>-153744.11479848044</v>
      </c>
      <c r="I126" s="59">
        <f t="shared" si="5"/>
        <v>2.1478626877069473E-08</v>
      </c>
    </row>
    <row r="127" spans="2:9" s="44" customFormat="1" ht="11.25">
      <c r="B127" s="56" t="e">
        <f t="shared" si="8"/>
        <v>#VALUE!</v>
      </c>
      <c r="C127" s="62" t="e">
        <f t="shared" si="9"/>
        <v>#VALUE!</v>
      </c>
      <c r="D127" s="60" t="e">
        <f t="shared" si="6"/>
        <v>#VALUE!</v>
      </c>
      <c r="E127" s="59" t="e">
        <f t="shared" si="4"/>
        <v>#VALUE!</v>
      </c>
      <c r="F127" s="56">
        <f t="shared" si="10"/>
      </c>
      <c r="G127" s="62">
        <f t="shared" si="11"/>
      </c>
      <c r="H127" s="60">
        <f t="shared" si="7"/>
      </c>
      <c r="I127" s="59">
        <f t="shared" si="5"/>
      </c>
    </row>
    <row r="128" spans="2:9" s="44" customFormat="1" ht="11.25">
      <c r="B128" s="63" t="e">
        <f t="shared" si="8"/>
        <v>#VALUE!</v>
      </c>
      <c r="C128" s="64" t="e">
        <f t="shared" si="9"/>
        <v>#VALUE!</v>
      </c>
      <c r="D128" s="65" t="e">
        <f t="shared" si="6"/>
        <v>#VALUE!</v>
      </c>
      <c r="E128" s="59" t="e">
        <f t="shared" si="4"/>
        <v>#VALUE!</v>
      </c>
      <c r="F128" s="63" t="e">
        <f t="shared" si="10"/>
        <v>#VALUE!</v>
      </c>
      <c r="G128" s="64" t="e">
        <f t="shared" si="11"/>
        <v>#VALUE!</v>
      </c>
      <c r="H128" s="65" t="e">
        <f t="shared" si="7"/>
        <v>#VALUE!</v>
      </c>
      <c r="I128" s="59" t="e">
        <f t="shared" si="5"/>
        <v>#VALUE!</v>
      </c>
    </row>
    <row r="129" spans="2:9" s="44" customFormat="1" ht="11.25">
      <c r="B129" s="63" t="e">
        <f t="shared" si="8"/>
        <v>#VALUE!</v>
      </c>
      <c r="C129" s="64" t="e">
        <f t="shared" si="9"/>
        <v>#VALUE!</v>
      </c>
      <c r="D129" s="65" t="e">
        <f t="shared" si="6"/>
        <v>#VALUE!</v>
      </c>
      <c r="E129" s="59" t="e">
        <f t="shared" si="4"/>
        <v>#VALUE!</v>
      </c>
      <c r="F129" s="63" t="e">
        <f t="shared" si="10"/>
        <v>#VALUE!</v>
      </c>
      <c r="G129" s="64" t="e">
        <f t="shared" si="11"/>
        <v>#VALUE!</v>
      </c>
      <c r="H129" s="65" t="e">
        <f t="shared" si="7"/>
        <v>#VALUE!</v>
      </c>
      <c r="I129" s="59" t="e">
        <f t="shared" si="5"/>
        <v>#VALUE!</v>
      </c>
    </row>
    <row r="130" spans="2:9" s="44" customFormat="1" ht="11.25">
      <c r="B130" s="56" t="e">
        <f t="shared" si="8"/>
        <v>#VALUE!</v>
      </c>
      <c r="C130" s="66" t="e">
        <f t="shared" si="9"/>
        <v>#VALUE!</v>
      </c>
      <c r="D130" s="60" t="e">
        <f t="shared" si="6"/>
        <v>#VALUE!</v>
      </c>
      <c r="E130" s="59" t="e">
        <f t="shared" si="4"/>
        <v>#VALUE!</v>
      </c>
      <c r="F130" s="56" t="e">
        <f t="shared" si="10"/>
        <v>#VALUE!</v>
      </c>
      <c r="G130" s="66" t="e">
        <f t="shared" si="11"/>
        <v>#VALUE!</v>
      </c>
      <c r="H130" s="60" t="e">
        <f t="shared" si="7"/>
        <v>#VALUE!</v>
      </c>
      <c r="I130" s="59" t="e">
        <f t="shared" si="5"/>
        <v>#VALUE!</v>
      </c>
    </row>
    <row r="131" spans="2:9" s="44" customFormat="1" ht="11.25">
      <c r="B131" s="56" t="e">
        <f t="shared" si="8"/>
        <v>#VALUE!</v>
      </c>
      <c r="C131" s="57" t="e">
        <f t="shared" si="9"/>
        <v>#VALUE!</v>
      </c>
      <c r="D131" s="60" t="e">
        <f t="shared" si="6"/>
        <v>#VALUE!</v>
      </c>
      <c r="E131" s="59" t="e">
        <f t="shared" si="4"/>
        <v>#VALUE!</v>
      </c>
      <c r="F131" s="56" t="e">
        <f t="shared" si="10"/>
        <v>#VALUE!</v>
      </c>
      <c r="G131" s="57" t="e">
        <f t="shared" si="11"/>
        <v>#VALUE!</v>
      </c>
      <c r="H131" s="60" t="e">
        <f t="shared" si="7"/>
        <v>#VALUE!</v>
      </c>
      <c r="I131" s="59" t="e">
        <f t="shared" si="5"/>
        <v>#VALUE!</v>
      </c>
    </row>
    <row r="132" spans="2:9" s="44" customFormat="1" ht="11.25">
      <c r="B132" s="56" t="e">
        <f t="shared" si="8"/>
        <v>#VALUE!</v>
      </c>
      <c r="C132" s="57" t="e">
        <f t="shared" si="9"/>
        <v>#VALUE!</v>
      </c>
      <c r="D132" s="60" t="e">
        <f t="shared" si="6"/>
        <v>#VALUE!</v>
      </c>
      <c r="E132" s="59" t="e">
        <f t="shared" si="4"/>
        <v>#VALUE!</v>
      </c>
      <c r="F132" s="56" t="e">
        <f t="shared" si="10"/>
        <v>#VALUE!</v>
      </c>
      <c r="G132" s="57" t="e">
        <f t="shared" si="11"/>
        <v>#VALUE!</v>
      </c>
      <c r="H132" s="60" t="e">
        <f t="shared" si="7"/>
        <v>#VALUE!</v>
      </c>
      <c r="I132" s="59" t="e">
        <f t="shared" si="5"/>
        <v>#VALUE!</v>
      </c>
    </row>
    <row r="133" spans="2:9" s="44" customFormat="1" ht="11.25">
      <c r="B133" s="56" t="e">
        <f t="shared" si="8"/>
        <v>#VALUE!</v>
      </c>
      <c r="C133" s="57" t="e">
        <f t="shared" si="9"/>
        <v>#VALUE!</v>
      </c>
      <c r="D133" s="60" t="e">
        <f t="shared" si="6"/>
        <v>#VALUE!</v>
      </c>
      <c r="E133" s="59" t="e">
        <f t="shared" si="4"/>
        <v>#VALUE!</v>
      </c>
      <c r="F133" s="56" t="e">
        <f t="shared" si="10"/>
        <v>#VALUE!</v>
      </c>
      <c r="G133" s="57" t="e">
        <f t="shared" si="11"/>
        <v>#VALUE!</v>
      </c>
      <c r="H133" s="60" t="e">
        <f t="shared" si="7"/>
        <v>#VALUE!</v>
      </c>
      <c r="I133" s="59" t="e">
        <f t="shared" si="5"/>
        <v>#VALUE!</v>
      </c>
    </row>
    <row r="134" spans="2:9" s="44" customFormat="1" ht="11.25">
      <c r="B134" s="56" t="e">
        <f t="shared" si="8"/>
        <v>#VALUE!</v>
      </c>
      <c r="C134" s="57" t="e">
        <f t="shared" si="9"/>
        <v>#VALUE!</v>
      </c>
      <c r="D134" s="60" t="e">
        <f t="shared" si="6"/>
        <v>#VALUE!</v>
      </c>
      <c r="E134" s="59" t="e">
        <f t="shared" si="4"/>
        <v>#VALUE!</v>
      </c>
      <c r="F134" s="56" t="e">
        <f t="shared" si="10"/>
        <v>#VALUE!</v>
      </c>
      <c r="G134" s="57" t="e">
        <f t="shared" si="11"/>
        <v>#VALUE!</v>
      </c>
      <c r="H134" s="60" t="e">
        <f t="shared" si="7"/>
        <v>#VALUE!</v>
      </c>
      <c r="I134" s="59" t="e">
        <f t="shared" si="5"/>
        <v>#VALUE!</v>
      </c>
    </row>
    <row r="135" spans="2:9" s="44" customFormat="1" ht="11.25">
      <c r="B135" s="56" t="e">
        <f t="shared" si="8"/>
        <v>#VALUE!</v>
      </c>
      <c r="C135" s="57" t="e">
        <f t="shared" si="9"/>
        <v>#VALUE!</v>
      </c>
      <c r="D135" s="60" t="e">
        <f t="shared" si="6"/>
        <v>#VALUE!</v>
      </c>
      <c r="E135" s="59" t="e">
        <f t="shared" si="4"/>
        <v>#VALUE!</v>
      </c>
      <c r="F135" s="56" t="e">
        <f t="shared" si="10"/>
        <v>#VALUE!</v>
      </c>
      <c r="G135" s="57" t="e">
        <f t="shared" si="11"/>
        <v>#VALUE!</v>
      </c>
      <c r="H135" s="60" t="e">
        <f t="shared" si="7"/>
        <v>#VALUE!</v>
      </c>
      <c r="I135" s="59" t="e">
        <f t="shared" si="5"/>
        <v>#VALUE!</v>
      </c>
    </row>
    <row r="136" spans="2:9" s="44" customFormat="1" ht="11.25">
      <c r="B136" s="56" t="e">
        <f t="shared" si="8"/>
        <v>#VALUE!</v>
      </c>
      <c r="C136" s="57" t="e">
        <f t="shared" si="9"/>
        <v>#VALUE!</v>
      </c>
      <c r="D136" s="60" t="e">
        <f t="shared" si="6"/>
        <v>#VALUE!</v>
      </c>
      <c r="E136" s="59" t="e">
        <f t="shared" si="4"/>
        <v>#VALUE!</v>
      </c>
      <c r="F136" s="56" t="e">
        <f t="shared" si="10"/>
        <v>#VALUE!</v>
      </c>
      <c r="G136" s="57" t="e">
        <f t="shared" si="11"/>
        <v>#VALUE!</v>
      </c>
      <c r="H136" s="60" t="e">
        <f t="shared" si="7"/>
        <v>#VALUE!</v>
      </c>
      <c r="I136" s="59" t="e">
        <f t="shared" si="5"/>
        <v>#VALUE!</v>
      </c>
    </row>
    <row r="137" spans="2:9" s="44" customFormat="1" ht="11.25">
      <c r="B137" s="56" t="e">
        <f t="shared" si="8"/>
        <v>#VALUE!</v>
      </c>
      <c r="C137" s="57" t="e">
        <f t="shared" si="9"/>
        <v>#VALUE!</v>
      </c>
      <c r="D137" s="60" t="e">
        <f t="shared" si="6"/>
        <v>#VALUE!</v>
      </c>
      <c r="E137" s="59" t="e">
        <f t="shared" si="4"/>
        <v>#VALUE!</v>
      </c>
      <c r="F137" s="56" t="e">
        <f t="shared" si="10"/>
        <v>#VALUE!</v>
      </c>
      <c r="G137" s="57" t="e">
        <f t="shared" si="11"/>
        <v>#VALUE!</v>
      </c>
      <c r="H137" s="60" t="e">
        <f t="shared" si="7"/>
        <v>#VALUE!</v>
      </c>
      <c r="I137" s="59" t="e">
        <f t="shared" si="5"/>
        <v>#VALUE!</v>
      </c>
    </row>
    <row r="138" spans="2:9" s="44" customFormat="1" ht="11.25">
      <c r="B138" s="56" t="e">
        <f t="shared" si="8"/>
        <v>#VALUE!</v>
      </c>
      <c r="C138" s="57" t="e">
        <f t="shared" si="9"/>
        <v>#VALUE!</v>
      </c>
      <c r="D138" s="60" t="e">
        <f t="shared" si="6"/>
        <v>#VALUE!</v>
      </c>
      <c r="E138" s="59" t="e">
        <f t="shared" si="4"/>
        <v>#VALUE!</v>
      </c>
      <c r="F138" s="56" t="e">
        <f t="shared" si="10"/>
        <v>#VALUE!</v>
      </c>
      <c r="G138" s="57" t="e">
        <f t="shared" si="11"/>
        <v>#VALUE!</v>
      </c>
      <c r="H138" s="60" t="e">
        <f t="shared" si="7"/>
        <v>#VALUE!</v>
      </c>
      <c r="I138" s="59" t="e">
        <f t="shared" si="5"/>
        <v>#VALUE!</v>
      </c>
    </row>
    <row r="139" spans="2:9" s="44" customFormat="1" ht="11.25">
      <c r="B139" s="56" t="e">
        <f t="shared" si="8"/>
        <v>#VALUE!</v>
      </c>
      <c r="C139" s="57" t="e">
        <f t="shared" si="9"/>
        <v>#VALUE!</v>
      </c>
      <c r="D139" s="60" t="e">
        <f t="shared" si="6"/>
        <v>#VALUE!</v>
      </c>
      <c r="E139" s="59" t="e">
        <f t="shared" si="4"/>
        <v>#VALUE!</v>
      </c>
      <c r="F139" s="56" t="e">
        <f t="shared" si="10"/>
        <v>#VALUE!</v>
      </c>
      <c r="G139" s="57" t="e">
        <f t="shared" si="11"/>
        <v>#VALUE!</v>
      </c>
      <c r="H139" s="60" t="e">
        <f t="shared" si="7"/>
        <v>#VALUE!</v>
      </c>
      <c r="I139" s="59" t="e">
        <f t="shared" si="5"/>
        <v>#VALUE!</v>
      </c>
    </row>
    <row r="140" spans="2:9" s="44" customFormat="1" ht="11.25">
      <c r="B140" s="56" t="e">
        <f t="shared" si="8"/>
        <v>#VALUE!</v>
      </c>
      <c r="C140" s="57" t="e">
        <f t="shared" si="9"/>
        <v>#VALUE!</v>
      </c>
      <c r="D140" s="60" t="e">
        <f t="shared" si="6"/>
        <v>#VALUE!</v>
      </c>
      <c r="E140" s="59" t="e">
        <f t="shared" si="4"/>
        <v>#VALUE!</v>
      </c>
      <c r="F140" s="56" t="e">
        <f t="shared" si="10"/>
        <v>#VALUE!</v>
      </c>
      <c r="G140" s="57" t="e">
        <f t="shared" si="11"/>
        <v>#VALUE!</v>
      </c>
      <c r="H140" s="60" t="e">
        <f t="shared" si="7"/>
        <v>#VALUE!</v>
      </c>
      <c r="I140" s="59" t="e">
        <f t="shared" si="5"/>
        <v>#VALUE!</v>
      </c>
    </row>
    <row r="141" spans="2:9" s="44" customFormat="1" ht="12" thickBot="1">
      <c r="B141" s="70" t="e">
        <f t="shared" si="8"/>
        <v>#VALUE!</v>
      </c>
      <c r="C141" s="71" t="e">
        <f t="shared" si="9"/>
        <v>#VALUE!</v>
      </c>
      <c r="D141" s="72" t="e">
        <f t="shared" si="6"/>
        <v>#VALUE!</v>
      </c>
      <c r="E141" s="73" t="e">
        <f t="shared" si="4"/>
        <v>#VALUE!</v>
      </c>
      <c r="F141" s="70" t="e">
        <f t="shared" si="10"/>
        <v>#VALUE!</v>
      </c>
      <c r="G141" s="71" t="e">
        <f t="shared" si="11"/>
        <v>#VALUE!</v>
      </c>
      <c r="H141" s="72" t="e">
        <f t="shared" si="7"/>
        <v>#VALUE!</v>
      </c>
      <c r="I141" s="73" t="e">
        <f t="shared" si="5"/>
        <v>#VALUE!</v>
      </c>
    </row>
    <row r="142" spans="2:9" s="44" customFormat="1" ht="11.25">
      <c r="B142" s="67" t="e">
        <f t="shared" si="8"/>
        <v>#VALUE!</v>
      </c>
      <c r="C142" s="66" t="e">
        <f t="shared" si="9"/>
        <v>#VALUE!</v>
      </c>
      <c r="D142" s="68" t="e">
        <f t="shared" si="6"/>
        <v>#VALUE!</v>
      </c>
      <c r="E142" s="69" t="e">
        <f t="shared" si="4"/>
        <v>#VALUE!</v>
      </c>
      <c r="F142" s="67" t="e">
        <f t="shared" si="10"/>
        <v>#VALUE!</v>
      </c>
      <c r="G142" s="66" t="e">
        <f t="shared" si="11"/>
        <v>#VALUE!</v>
      </c>
      <c r="H142" s="68" t="e">
        <f t="shared" si="7"/>
        <v>#VALUE!</v>
      </c>
      <c r="I142" s="69" t="e">
        <f t="shared" si="5"/>
        <v>#VALUE!</v>
      </c>
    </row>
    <row r="143" spans="2:9" s="44" customFormat="1" ht="11.25">
      <c r="B143" s="56" t="e">
        <f t="shared" si="8"/>
        <v>#VALUE!</v>
      </c>
      <c r="C143" s="57" t="e">
        <f t="shared" si="9"/>
        <v>#VALUE!</v>
      </c>
      <c r="D143" s="60" t="e">
        <f t="shared" si="6"/>
        <v>#VALUE!</v>
      </c>
      <c r="E143" s="59" t="e">
        <f t="shared" si="4"/>
        <v>#VALUE!</v>
      </c>
      <c r="F143" s="56" t="e">
        <f t="shared" si="10"/>
        <v>#VALUE!</v>
      </c>
      <c r="G143" s="57" t="e">
        <f t="shared" si="11"/>
        <v>#VALUE!</v>
      </c>
      <c r="H143" s="60" t="e">
        <f t="shared" si="7"/>
        <v>#VALUE!</v>
      </c>
      <c r="I143" s="59" t="e">
        <f t="shared" si="5"/>
        <v>#VALUE!</v>
      </c>
    </row>
    <row r="144" spans="2:9" s="44" customFormat="1" ht="11.25">
      <c r="B144" s="56" t="e">
        <f t="shared" si="8"/>
        <v>#VALUE!</v>
      </c>
      <c r="C144" s="57" t="e">
        <f t="shared" si="9"/>
        <v>#VALUE!</v>
      </c>
      <c r="D144" s="60" t="e">
        <f t="shared" si="6"/>
        <v>#VALUE!</v>
      </c>
      <c r="E144" s="59" t="e">
        <f t="shared" si="4"/>
        <v>#VALUE!</v>
      </c>
      <c r="F144" s="56" t="e">
        <f t="shared" si="10"/>
        <v>#VALUE!</v>
      </c>
      <c r="G144" s="57" t="e">
        <f t="shared" si="11"/>
        <v>#VALUE!</v>
      </c>
      <c r="H144" s="60" t="e">
        <f t="shared" si="7"/>
        <v>#VALUE!</v>
      </c>
      <c r="I144" s="59" t="e">
        <f t="shared" si="5"/>
        <v>#VALUE!</v>
      </c>
    </row>
    <row r="145" spans="2:9" s="44" customFormat="1" ht="11.25">
      <c r="B145" s="56" t="e">
        <f t="shared" si="8"/>
        <v>#VALUE!</v>
      </c>
      <c r="C145" s="57" t="e">
        <f t="shared" si="9"/>
        <v>#VALUE!</v>
      </c>
      <c r="D145" s="60" t="e">
        <f t="shared" si="6"/>
        <v>#VALUE!</v>
      </c>
      <c r="E145" s="59" t="e">
        <f t="shared" si="4"/>
        <v>#VALUE!</v>
      </c>
      <c r="F145" s="56" t="e">
        <f t="shared" si="10"/>
        <v>#VALUE!</v>
      </c>
      <c r="G145" s="57" t="e">
        <f t="shared" si="11"/>
        <v>#VALUE!</v>
      </c>
      <c r="H145" s="60" t="e">
        <f t="shared" si="7"/>
        <v>#VALUE!</v>
      </c>
      <c r="I145" s="59" t="e">
        <f t="shared" si="5"/>
        <v>#VALUE!</v>
      </c>
    </row>
    <row r="146" spans="2:9" s="44" customFormat="1" ht="11.25">
      <c r="B146" s="56" t="e">
        <f aca="true" t="shared" si="12" ref="B146:B177">IF(1+B145&lt;=D$52,1+B145,"")</f>
        <v>#VALUE!</v>
      </c>
      <c r="C146" s="57" t="e">
        <f aca="true" t="shared" si="13" ref="C146:C177">IF(B146&lt;&gt;"",1+C145,"")</f>
        <v>#VALUE!</v>
      </c>
      <c r="D146" s="60" t="e">
        <f t="shared" si="6"/>
        <v>#VALUE!</v>
      </c>
      <c r="E146" s="59" t="e">
        <f t="shared" si="4"/>
        <v>#VALUE!</v>
      </c>
      <c r="F146" s="56" t="e">
        <f aca="true" t="shared" si="14" ref="F146:F177">IF(1+F145&lt;=D$53,1+F145,"")</f>
        <v>#VALUE!</v>
      </c>
      <c r="G146" s="57" t="e">
        <f aca="true" t="shared" si="15" ref="G146:G177">IF(F146&lt;&gt;"",1+G145,"")</f>
        <v>#VALUE!</v>
      </c>
      <c r="H146" s="60" t="e">
        <f t="shared" si="7"/>
        <v>#VALUE!</v>
      </c>
      <c r="I146" s="59" t="e">
        <f t="shared" si="5"/>
        <v>#VALUE!</v>
      </c>
    </row>
    <row r="147" spans="2:9" s="44" customFormat="1" ht="11.25">
      <c r="B147" s="56" t="e">
        <f t="shared" si="12"/>
        <v>#VALUE!</v>
      </c>
      <c r="C147" s="57" t="e">
        <f t="shared" si="13"/>
        <v>#VALUE!</v>
      </c>
      <c r="D147" s="60" t="e">
        <f t="shared" si="6"/>
        <v>#VALUE!</v>
      </c>
      <c r="E147" s="59" t="e">
        <f aca="true" t="shared" si="16" ref="E147:E177">E146*(1+$D$22)+D147</f>
        <v>#VALUE!</v>
      </c>
      <c r="F147" s="56" t="e">
        <f t="shared" si="14"/>
        <v>#VALUE!</v>
      </c>
      <c r="G147" s="57" t="e">
        <f t="shared" si="15"/>
        <v>#VALUE!</v>
      </c>
      <c r="H147" s="60" t="e">
        <f t="shared" si="7"/>
        <v>#VALUE!</v>
      </c>
      <c r="I147" s="59" t="e">
        <f aca="true" t="shared" si="17" ref="I147:I177">IF(F147&lt;&gt;"",I146*(1+$D$22)+H147,"")</f>
        <v>#VALUE!</v>
      </c>
    </row>
    <row r="148" spans="2:9" s="44" customFormat="1" ht="11.25">
      <c r="B148" s="56" t="e">
        <f t="shared" si="12"/>
        <v>#VALUE!</v>
      </c>
      <c r="C148" s="57" t="e">
        <f t="shared" si="13"/>
        <v>#VALUE!</v>
      </c>
      <c r="D148" s="60" t="e">
        <f aca="true" t="shared" si="18" ref="D148:D177">IF(B148&lt;&gt;"",D147*(1+$D$21),"")</f>
        <v>#VALUE!</v>
      </c>
      <c r="E148" s="59" t="e">
        <f t="shared" si="16"/>
        <v>#VALUE!</v>
      </c>
      <c r="F148" s="56" t="e">
        <f t="shared" si="14"/>
        <v>#VALUE!</v>
      </c>
      <c r="G148" s="57" t="e">
        <f t="shared" si="15"/>
        <v>#VALUE!</v>
      </c>
      <c r="H148" s="60" t="e">
        <f aca="true" t="shared" si="19" ref="H148:H177">IF(F148&lt;&gt;"",H147*(1+$D$21),"")</f>
        <v>#VALUE!</v>
      </c>
      <c r="I148" s="59" t="e">
        <f t="shared" si="17"/>
        <v>#VALUE!</v>
      </c>
    </row>
    <row r="149" spans="2:9" s="44" customFormat="1" ht="11.25">
      <c r="B149" s="56" t="e">
        <f t="shared" si="12"/>
        <v>#VALUE!</v>
      </c>
      <c r="C149" s="57" t="e">
        <f t="shared" si="13"/>
        <v>#VALUE!</v>
      </c>
      <c r="D149" s="60" t="e">
        <f t="shared" si="18"/>
        <v>#VALUE!</v>
      </c>
      <c r="E149" s="59" t="e">
        <f t="shared" si="16"/>
        <v>#VALUE!</v>
      </c>
      <c r="F149" s="56" t="e">
        <f t="shared" si="14"/>
        <v>#VALUE!</v>
      </c>
      <c r="G149" s="57" t="e">
        <f t="shared" si="15"/>
        <v>#VALUE!</v>
      </c>
      <c r="H149" s="60" t="e">
        <f t="shared" si="19"/>
        <v>#VALUE!</v>
      </c>
      <c r="I149" s="59" t="e">
        <f t="shared" si="17"/>
        <v>#VALUE!</v>
      </c>
    </row>
    <row r="150" spans="2:9" s="44" customFormat="1" ht="11.25">
      <c r="B150" s="56" t="e">
        <f t="shared" si="12"/>
        <v>#VALUE!</v>
      </c>
      <c r="C150" s="57" t="e">
        <f t="shared" si="13"/>
        <v>#VALUE!</v>
      </c>
      <c r="D150" s="60" t="e">
        <f t="shared" si="18"/>
        <v>#VALUE!</v>
      </c>
      <c r="E150" s="59" t="e">
        <f t="shared" si="16"/>
        <v>#VALUE!</v>
      </c>
      <c r="F150" s="56" t="e">
        <f t="shared" si="14"/>
        <v>#VALUE!</v>
      </c>
      <c r="G150" s="57" t="e">
        <f t="shared" si="15"/>
        <v>#VALUE!</v>
      </c>
      <c r="H150" s="60" t="e">
        <f t="shared" si="19"/>
        <v>#VALUE!</v>
      </c>
      <c r="I150" s="59" t="e">
        <f t="shared" si="17"/>
        <v>#VALUE!</v>
      </c>
    </row>
    <row r="151" spans="2:9" s="44" customFormat="1" ht="11.25">
      <c r="B151" s="56" t="e">
        <f t="shared" si="12"/>
        <v>#VALUE!</v>
      </c>
      <c r="C151" s="57" t="e">
        <f t="shared" si="13"/>
        <v>#VALUE!</v>
      </c>
      <c r="D151" s="60" t="e">
        <f t="shared" si="18"/>
        <v>#VALUE!</v>
      </c>
      <c r="E151" s="59" t="e">
        <f t="shared" si="16"/>
        <v>#VALUE!</v>
      </c>
      <c r="F151" s="56" t="e">
        <f t="shared" si="14"/>
        <v>#VALUE!</v>
      </c>
      <c r="G151" s="57" t="e">
        <f t="shared" si="15"/>
        <v>#VALUE!</v>
      </c>
      <c r="H151" s="60" t="e">
        <f t="shared" si="19"/>
        <v>#VALUE!</v>
      </c>
      <c r="I151" s="59" t="e">
        <f t="shared" si="17"/>
        <v>#VALUE!</v>
      </c>
    </row>
    <row r="152" spans="2:9" s="44" customFormat="1" ht="11.25">
      <c r="B152" s="56" t="e">
        <f t="shared" si="12"/>
        <v>#VALUE!</v>
      </c>
      <c r="C152" s="57" t="e">
        <f t="shared" si="13"/>
        <v>#VALUE!</v>
      </c>
      <c r="D152" s="60" t="e">
        <f t="shared" si="18"/>
        <v>#VALUE!</v>
      </c>
      <c r="E152" s="59" t="e">
        <f t="shared" si="16"/>
        <v>#VALUE!</v>
      </c>
      <c r="F152" s="56" t="e">
        <f t="shared" si="14"/>
        <v>#VALUE!</v>
      </c>
      <c r="G152" s="57" t="e">
        <f t="shared" si="15"/>
        <v>#VALUE!</v>
      </c>
      <c r="H152" s="60" t="e">
        <f t="shared" si="19"/>
        <v>#VALUE!</v>
      </c>
      <c r="I152" s="59" t="e">
        <f t="shared" si="17"/>
        <v>#VALUE!</v>
      </c>
    </row>
    <row r="153" spans="2:9" s="44" customFormat="1" ht="11.25">
      <c r="B153" s="56" t="e">
        <f t="shared" si="12"/>
        <v>#VALUE!</v>
      </c>
      <c r="C153" s="57" t="e">
        <f t="shared" si="13"/>
        <v>#VALUE!</v>
      </c>
      <c r="D153" s="60" t="e">
        <f t="shared" si="18"/>
        <v>#VALUE!</v>
      </c>
      <c r="E153" s="59" t="e">
        <f t="shared" si="16"/>
        <v>#VALUE!</v>
      </c>
      <c r="F153" s="56" t="e">
        <f t="shared" si="14"/>
        <v>#VALUE!</v>
      </c>
      <c r="G153" s="57" t="e">
        <f t="shared" si="15"/>
        <v>#VALUE!</v>
      </c>
      <c r="H153" s="60" t="e">
        <f t="shared" si="19"/>
        <v>#VALUE!</v>
      </c>
      <c r="I153" s="59" t="e">
        <f t="shared" si="17"/>
        <v>#VALUE!</v>
      </c>
    </row>
    <row r="154" spans="2:9" s="44" customFormat="1" ht="11.25">
      <c r="B154" s="56" t="e">
        <f t="shared" si="12"/>
        <v>#VALUE!</v>
      </c>
      <c r="C154" s="57" t="e">
        <f t="shared" si="13"/>
        <v>#VALUE!</v>
      </c>
      <c r="D154" s="60" t="e">
        <f t="shared" si="18"/>
        <v>#VALUE!</v>
      </c>
      <c r="E154" s="59" t="e">
        <f t="shared" si="16"/>
        <v>#VALUE!</v>
      </c>
      <c r="F154" s="56" t="e">
        <f t="shared" si="14"/>
        <v>#VALUE!</v>
      </c>
      <c r="G154" s="57" t="e">
        <f t="shared" si="15"/>
        <v>#VALUE!</v>
      </c>
      <c r="H154" s="60" t="e">
        <f t="shared" si="19"/>
        <v>#VALUE!</v>
      </c>
      <c r="I154" s="59" t="e">
        <f t="shared" si="17"/>
        <v>#VALUE!</v>
      </c>
    </row>
    <row r="155" spans="2:9" s="44" customFormat="1" ht="11.25">
      <c r="B155" s="56" t="e">
        <f t="shared" si="12"/>
        <v>#VALUE!</v>
      </c>
      <c r="C155" s="57" t="e">
        <f t="shared" si="13"/>
        <v>#VALUE!</v>
      </c>
      <c r="D155" s="60" t="e">
        <f t="shared" si="18"/>
        <v>#VALUE!</v>
      </c>
      <c r="E155" s="59" t="e">
        <f t="shared" si="16"/>
        <v>#VALUE!</v>
      </c>
      <c r="F155" s="56" t="e">
        <f t="shared" si="14"/>
        <v>#VALUE!</v>
      </c>
      <c r="G155" s="57" t="e">
        <f t="shared" si="15"/>
        <v>#VALUE!</v>
      </c>
      <c r="H155" s="60" t="e">
        <f t="shared" si="19"/>
        <v>#VALUE!</v>
      </c>
      <c r="I155" s="59" t="e">
        <f t="shared" si="17"/>
        <v>#VALUE!</v>
      </c>
    </row>
    <row r="156" spans="2:9" s="44" customFormat="1" ht="11.25">
      <c r="B156" s="56" t="e">
        <f t="shared" si="12"/>
        <v>#VALUE!</v>
      </c>
      <c r="C156" s="57" t="e">
        <f t="shared" si="13"/>
        <v>#VALUE!</v>
      </c>
      <c r="D156" s="60" t="e">
        <f t="shared" si="18"/>
        <v>#VALUE!</v>
      </c>
      <c r="E156" s="59" t="e">
        <f t="shared" si="16"/>
        <v>#VALUE!</v>
      </c>
      <c r="F156" s="56" t="e">
        <f t="shared" si="14"/>
        <v>#VALUE!</v>
      </c>
      <c r="G156" s="57" t="e">
        <f t="shared" si="15"/>
        <v>#VALUE!</v>
      </c>
      <c r="H156" s="60" t="e">
        <f t="shared" si="19"/>
        <v>#VALUE!</v>
      </c>
      <c r="I156" s="59" t="e">
        <f t="shared" si="17"/>
        <v>#VALUE!</v>
      </c>
    </row>
    <row r="157" spans="2:9" s="44" customFormat="1" ht="11.25">
      <c r="B157" s="56" t="e">
        <f t="shared" si="12"/>
        <v>#VALUE!</v>
      </c>
      <c r="C157" s="57" t="e">
        <f t="shared" si="13"/>
        <v>#VALUE!</v>
      </c>
      <c r="D157" s="60" t="e">
        <f t="shared" si="18"/>
        <v>#VALUE!</v>
      </c>
      <c r="E157" s="59" t="e">
        <f t="shared" si="16"/>
        <v>#VALUE!</v>
      </c>
      <c r="F157" s="56" t="e">
        <f t="shared" si="14"/>
        <v>#VALUE!</v>
      </c>
      <c r="G157" s="57" t="e">
        <f t="shared" si="15"/>
        <v>#VALUE!</v>
      </c>
      <c r="H157" s="60" t="e">
        <f t="shared" si="19"/>
        <v>#VALUE!</v>
      </c>
      <c r="I157" s="59" t="e">
        <f t="shared" si="17"/>
        <v>#VALUE!</v>
      </c>
    </row>
    <row r="158" spans="2:9" s="44" customFormat="1" ht="11.25">
      <c r="B158" s="56" t="e">
        <f t="shared" si="12"/>
        <v>#VALUE!</v>
      </c>
      <c r="C158" s="57" t="e">
        <f t="shared" si="13"/>
        <v>#VALUE!</v>
      </c>
      <c r="D158" s="60" t="e">
        <f t="shared" si="18"/>
        <v>#VALUE!</v>
      </c>
      <c r="E158" s="59" t="e">
        <f t="shared" si="16"/>
        <v>#VALUE!</v>
      </c>
      <c r="F158" s="56" t="e">
        <f t="shared" si="14"/>
        <v>#VALUE!</v>
      </c>
      <c r="G158" s="57" t="e">
        <f t="shared" si="15"/>
        <v>#VALUE!</v>
      </c>
      <c r="H158" s="60" t="e">
        <f t="shared" si="19"/>
        <v>#VALUE!</v>
      </c>
      <c r="I158" s="59" t="e">
        <f t="shared" si="17"/>
        <v>#VALUE!</v>
      </c>
    </row>
    <row r="159" spans="2:9" s="44" customFormat="1" ht="11.25">
      <c r="B159" s="56" t="e">
        <f t="shared" si="12"/>
        <v>#VALUE!</v>
      </c>
      <c r="C159" s="57" t="e">
        <f t="shared" si="13"/>
        <v>#VALUE!</v>
      </c>
      <c r="D159" s="60" t="e">
        <f t="shared" si="18"/>
        <v>#VALUE!</v>
      </c>
      <c r="E159" s="59" t="e">
        <f t="shared" si="16"/>
        <v>#VALUE!</v>
      </c>
      <c r="F159" s="56" t="e">
        <f t="shared" si="14"/>
        <v>#VALUE!</v>
      </c>
      <c r="G159" s="57" t="e">
        <f t="shared" si="15"/>
        <v>#VALUE!</v>
      </c>
      <c r="H159" s="60" t="e">
        <f t="shared" si="19"/>
        <v>#VALUE!</v>
      </c>
      <c r="I159" s="59" t="e">
        <f t="shared" si="17"/>
        <v>#VALUE!</v>
      </c>
    </row>
    <row r="160" spans="2:9" s="44" customFormat="1" ht="11.25">
      <c r="B160" s="56" t="e">
        <f t="shared" si="12"/>
        <v>#VALUE!</v>
      </c>
      <c r="C160" s="57" t="e">
        <f t="shared" si="13"/>
        <v>#VALUE!</v>
      </c>
      <c r="D160" s="60" t="e">
        <f t="shared" si="18"/>
        <v>#VALUE!</v>
      </c>
      <c r="E160" s="59" t="e">
        <f t="shared" si="16"/>
        <v>#VALUE!</v>
      </c>
      <c r="F160" s="56" t="e">
        <f t="shared" si="14"/>
        <v>#VALUE!</v>
      </c>
      <c r="G160" s="57" t="e">
        <f t="shared" si="15"/>
        <v>#VALUE!</v>
      </c>
      <c r="H160" s="60" t="e">
        <f t="shared" si="19"/>
        <v>#VALUE!</v>
      </c>
      <c r="I160" s="59" t="e">
        <f t="shared" si="17"/>
        <v>#VALUE!</v>
      </c>
    </row>
    <row r="161" spans="2:9" s="44" customFormat="1" ht="11.25">
      <c r="B161" s="56" t="e">
        <f t="shared" si="12"/>
        <v>#VALUE!</v>
      </c>
      <c r="C161" s="57" t="e">
        <f t="shared" si="13"/>
        <v>#VALUE!</v>
      </c>
      <c r="D161" s="60" t="e">
        <f t="shared" si="18"/>
        <v>#VALUE!</v>
      </c>
      <c r="E161" s="59" t="e">
        <f t="shared" si="16"/>
        <v>#VALUE!</v>
      </c>
      <c r="F161" s="56" t="e">
        <f t="shared" si="14"/>
        <v>#VALUE!</v>
      </c>
      <c r="G161" s="57" t="e">
        <f t="shared" si="15"/>
        <v>#VALUE!</v>
      </c>
      <c r="H161" s="60" t="e">
        <f t="shared" si="19"/>
        <v>#VALUE!</v>
      </c>
      <c r="I161" s="59" t="e">
        <f t="shared" si="17"/>
        <v>#VALUE!</v>
      </c>
    </row>
    <row r="162" spans="2:9" s="44" customFormat="1" ht="11.25">
      <c r="B162" s="56" t="e">
        <f t="shared" si="12"/>
        <v>#VALUE!</v>
      </c>
      <c r="C162" s="57" t="e">
        <f t="shared" si="13"/>
        <v>#VALUE!</v>
      </c>
      <c r="D162" s="60" t="e">
        <f t="shared" si="18"/>
        <v>#VALUE!</v>
      </c>
      <c r="E162" s="59" t="e">
        <f t="shared" si="16"/>
        <v>#VALUE!</v>
      </c>
      <c r="F162" s="56" t="e">
        <f t="shared" si="14"/>
        <v>#VALUE!</v>
      </c>
      <c r="G162" s="57" t="e">
        <f t="shared" si="15"/>
        <v>#VALUE!</v>
      </c>
      <c r="H162" s="60" t="e">
        <f t="shared" si="19"/>
        <v>#VALUE!</v>
      </c>
      <c r="I162" s="59" t="e">
        <f t="shared" si="17"/>
        <v>#VALUE!</v>
      </c>
    </row>
    <row r="163" spans="2:9" s="44" customFormat="1" ht="11.25">
      <c r="B163" s="56" t="e">
        <f t="shared" si="12"/>
        <v>#VALUE!</v>
      </c>
      <c r="C163" s="57" t="e">
        <f t="shared" si="13"/>
        <v>#VALUE!</v>
      </c>
      <c r="D163" s="60" t="e">
        <f t="shared" si="18"/>
        <v>#VALUE!</v>
      </c>
      <c r="E163" s="59" t="e">
        <f t="shared" si="16"/>
        <v>#VALUE!</v>
      </c>
      <c r="F163" s="56" t="e">
        <f t="shared" si="14"/>
        <v>#VALUE!</v>
      </c>
      <c r="G163" s="57" t="e">
        <f t="shared" si="15"/>
        <v>#VALUE!</v>
      </c>
      <c r="H163" s="60" t="e">
        <f t="shared" si="19"/>
        <v>#VALUE!</v>
      </c>
      <c r="I163" s="59" t="e">
        <f t="shared" si="17"/>
        <v>#VALUE!</v>
      </c>
    </row>
    <row r="164" spans="2:9" s="44" customFormat="1" ht="11.25">
      <c r="B164" s="56" t="e">
        <f t="shared" si="12"/>
        <v>#VALUE!</v>
      </c>
      <c r="C164" s="57" t="e">
        <f t="shared" si="13"/>
        <v>#VALUE!</v>
      </c>
      <c r="D164" s="60" t="e">
        <f t="shared" si="18"/>
        <v>#VALUE!</v>
      </c>
      <c r="E164" s="59" t="e">
        <f t="shared" si="16"/>
        <v>#VALUE!</v>
      </c>
      <c r="F164" s="56" t="e">
        <f t="shared" si="14"/>
        <v>#VALUE!</v>
      </c>
      <c r="G164" s="57" t="e">
        <f t="shared" si="15"/>
        <v>#VALUE!</v>
      </c>
      <c r="H164" s="60" t="e">
        <f t="shared" si="19"/>
        <v>#VALUE!</v>
      </c>
      <c r="I164" s="59" t="e">
        <f t="shared" si="17"/>
        <v>#VALUE!</v>
      </c>
    </row>
    <row r="165" spans="2:9" s="44" customFormat="1" ht="11.25">
      <c r="B165" s="56" t="e">
        <f t="shared" si="12"/>
        <v>#VALUE!</v>
      </c>
      <c r="C165" s="57" t="e">
        <f t="shared" si="13"/>
        <v>#VALUE!</v>
      </c>
      <c r="D165" s="60" t="e">
        <f t="shared" si="18"/>
        <v>#VALUE!</v>
      </c>
      <c r="E165" s="59" t="e">
        <f t="shared" si="16"/>
        <v>#VALUE!</v>
      </c>
      <c r="F165" s="56" t="e">
        <f t="shared" si="14"/>
        <v>#VALUE!</v>
      </c>
      <c r="G165" s="57" t="e">
        <f t="shared" si="15"/>
        <v>#VALUE!</v>
      </c>
      <c r="H165" s="60" t="e">
        <f t="shared" si="19"/>
        <v>#VALUE!</v>
      </c>
      <c r="I165" s="59" t="e">
        <f t="shared" si="17"/>
        <v>#VALUE!</v>
      </c>
    </row>
    <row r="166" spans="2:9" s="44" customFormat="1" ht="11.25">
      <c r="B166" s="56" t="e">
        <f t="shared" si="12"/>
        <v>#VALUE!</v>
      </c>
      <c r="C166" s="57" t="e">
        <f t="shared" si="13"/>
        <v>#VALUE!</v>
      </c>
      <c r="D166" s="60" t="e">
        <f t="shared" si="18"/>
        <v>#VALUE!</v>
      </c>
      <c r="E166" s="59" t="e">
        <f t="shared" si="16"/>
        <v>#VALUE!</v>
      </c>
      <c r="F166" s="56" t="e">
        <f t="shared" si="14"/>
        <v>#VALUE!</v>
      </c>
      <c r="G166" s="57" t="e">
        <f t="shared" si="15"/>
        <v>#VALUE!</v>
      </c>
      <c r="H166" s="60" t="e">
        <f t="shared" si="19"/>
        <v>#VALUE!</v>
      </c>
      <c r="I166" s="59" t="e">
        <f t="shared" si="17"/>
        <v>#VALUE!</v>
      </c>
    </row>
    <row r="167" spans="2:9" s="44" customFormat="1" ht="11.25">
      <c r="B167" s="56" t="e">
        <f t="shared" si="12"/>
        <v>#VALUE!</v>
      </c>
      <c r="C167" s="57" t="e">
        <f t="shared" si="13"/>
        <v>#VALUE!</v>
      </c>
      <c r="D167" s="60" t="e">
        <f t="shared" si="18"/>
        <v>#VALUE!</v>
      </c>
      <c r="E167" s="59" t="e">
        <f t="shared" si="16"/>
        <v>#VALUE!</v>
      </c>
      <c r="F167" s="56" t="e">
        <f t="shared" si="14"/>
        <v>#VALUE!</v>
      </c>
      <c r="G167" s="57" t="e">
        <f t="shared" si="15"/>
        <v>#VALUE!</v>
      </c>
      <c r="H167" s="60" t="e">
        <f t="shared" si="19"/>
        <v>#VALUE!</v>
      </c>
      <c r="I167" s="59" t="e">
        <f t="shared" si="17"/>
        <v>#VALUE!</v>
      </c>
    </row>
    <row r="168" spans="2:9" s="44" customFormat="1" ht="11.25">
      <c r="B168" s="56" t="e">
        <f t="shared" si="12"/>
        <v>#VALUE!</v>
      </c>
      <c r="C168" s="57" t="e">
        <f t="shared" si="13"/>
        <v>#VALUE!</v>
      </c>
      <c r="D168" s="60" t="e">
        <f t="shared" si="18"/>
        <v>#VALUE!</v>
      </c>
      <c r="E168" s="59" t="e">
        <f t="shared" si="16"/>
        <v>#VALUE!</v>
      </c>
      <c r="F168" s="56" t="e">
        <f t="shared" si="14"/>
        <v>#VALUE!</v>
      </c>
      <c r="G168" s="57" t="e">
        <f t="shared" si="15"/>
        <v>#VALUE!</v>
      </c>
      <c r="H168" s="60" t="e">
        <f t="shared" si="19"/>
        <v>#VALUE!</v>
      </c>
      <c r="I168" s="59" t="e">
        <f t="shared" si="17"/>
        <v>#VALUE!</v>
      </c>
    </row>
    <row r="169" spans="2:9" s="44" customFormat="1" ht="11.25">
      <c r="B169" s="56" t="e">
        <f t="shared" si="12"/>
        <v>#VALUE!</v>
      </c>
      <c r="C169" s="57" t="e">
        <f t="shared" si="13"/>
        <v>#VALUE!</v>
      </c>
      <c r="D169" s="60" t="e">
        <f t="shared" si="18"/>
        <v>#VALUE!</v>
      </c>
      <c r="E169" s="59" t="e">
        <f t="shared" si="16"/>
        <v>#VALUE!</v>
      </c>
      <c r="F169" s="56" t="e">
        <f t="shared" si="14"/>
        <v>#VALUE!</v>
      </c>
      <c r="G169" s="57" t="e">
        <f t="shared" si="15"/>
        <v>#VALUE!</v>
      </c>
      <c r="H169" s="60" t="e">
        <f t="shared" si="19"/>
        <v>#VALUE!</v>
      </c>
      <c r="I169" s="59" t="e">
        <f t="shared" si="17"/>
        <v>#VALUE!</v>
      </c>
    </row>
    <row r="170" spans="2:9" s="44" customFormat="1" ht="11.25">
      <c r="B170" s="56" t="e">
        <f t="shared" si="12"/>
        <v>#VALUE!</v>
      </c>
      <c r="C170" s="57" t="e">
        <f t="shared" si="13"/>
        <v>#VALUE!</v>
      </c>
      <c r="D170" s="60" t="e">
        <f t="shared" si="18"/>
        <v>#VALUE!</v>
      </c>
      <c r="E170" s="59" t="e">
        <f t="shared" si="16"/>
        <v>#VALUE!</v>
      </c>
      <c r="F170" s="56" t="e">
        <f t="shared" si="14"/>
        <v>#VALUE!</v>
      </c>
      <c r="G170" s="57" t="e">
        <f t="shared" si="15"/>
        <v>#VALUE!</v>
      </c>
      <c r="H170" s="60" t="e">
        <f t="shared" si="19"/>
        <v>#VALUE!</v>
      </c>
      <c r="I170" s="59" t="e">
        <f t="shared" si="17"/>
        <v>#VALUE!</v>
      </c>
    </row>
    <row r="171" spans="2:9" s="44" customFormat="1" ht="11.25">
      <c r="B171" s="56" t="e">
        <f t="shared" si="12"/>
        <v>#VALUE!</v>
      </c>
      <c r="C171" s="57" t="e">
        <f t="shared" si="13"/>
        <v>#VALUE!</v>
      </c>
      <c r="D171" s="60" t="e">
        <f t="shared" si="18"/>
        <v>#VALUE!</v>
      </c>
      <c r="E171" s="59" t="e">
        <f t="shared" si="16"/>
        <v>#VALUE!</v>
      </c>
      <c r="F171" s="56" t="e">
        <f t="shared" si="14"/>
        <v>#VALUE!</v>
      </c>
      <c r="G171" s="57" t="e">
        <f t="shared" si="15"/>
        <v>#VALUE!</v>
      </c>
      <c r="H171" s="60" t="e">
        <f t="shared" si="19"/>
        <v>#VALUE!</v>
      </c>
      <c r="I171" s="59" t="e">
        <f t="shared" si="17"/>
        <v>#VALUE!</v>
      </c>
    </row>
    <row r="172" spans="2:9" s="44" customFormat="1" ht="11.25">
      <c r="B172" s="56" t="e">
        <f t="shared" si="12"/>
        <v>#VALUE!</v>
      </c>
      <c r="C172" s="57" t="e">
        <f t="shared" si="13"/>
        <v>#VALUE!</v>
      </c>
      <c r="D172" s="60" t="e">
        <f t="shared" si="18"/>
        <v>#VALUE!</v>
      </c>
      <c r="E172" s="59" t="e">
        <f t="shared" si="16"/>
        <v>#VALUE!</v>
      </c>
      <c r="F172" s="56" t="e">
        <f t="shared" si="14"/>
        <v>#VALUE!</v>
      </c>
      <c r="G172" s="57" t="e">
        <f t="shared" si="15"/>
        <v>#VALUE!</v>
      </c>
      <c r="H172" s="60" t="e">
        <f t="shared" si="19"/>
        <v>#VALUE!</v>
      </c>
      <c r="I172" s="59" t="e">
        <f t="shared" si="17"/>
        <v>#VALUE!</v>
      </c>
    </row>
    <row r="173" spans="2:9" s="44" customFormat="1" ht="11.25">
      <c r="B173" s="56" t="e">
        <f t="shared" si="12"/>
        <v>#VALUE!</v>
      </c>
      <c r="C173" s="57" t="e">
        <f t="shared" si="13"/>
        <v>#VALUE!</v>
      </c>
      <c r="D173" s="60" t="e">
        <f t="shared" si="18"/>
        <v>#VALUE!</v>
      </c>
      <c r="E173" s="59" t="e">
        <f t="shared" si="16"/>
        <v>#VALUE!</v>
      </c>
      <c r="F173" s="56" t="e">
        <f t="shared" si="14"/>
        <v>#VALUE!</v>
      </c>
      <c r="G173" s="57" t="e">
        <f t="shared" si="15"/>
        <v>#VALUE!</v>
      </c>
      <c r="H173" s="60" t="e">
        <f t="shared" si="19"/>
        <v>#VALUE!</v>
      </c>
      <c r="I173" s="59" t="e">
        <f t="shared" si="17"/>
        <v>#VALUE!</v>
      </c>
    </row>
    <row r="174" spans="2:9" s="44" customFormat="1" ht="11.25">
      <c r="B174" s="56" t="e">
        <f t="shared" si="12"/>
        <v>#VALUE!</v>
      </c>
      <c r="C174" s="57" t="e">
        <f t="shared" si="13"/>
        <v>#VALUE!</v>
      </c>
      <c r="D174" s="60" t="e">
        <f t="shared" si="18"/>
        <v>#VALUE!</v>
      </c>
      <c r="E174" s="59" t="e">
        <f t="shared" si="16"/>
        <v>#VALUE!</v>
      </c>
      <c r="F174" s="56" t="e">
        <f t="shared" si="14"/>
        <v>#VALUE!</v>
      </c>
      <c r="G174" s="57" t="e">
        <f t="shared" si="15"/>
        <v>#VALUE!</v>
      </c>
      <c r="H174" s="60" t="e">
        <f t="shared" si="19"/>
        <v>#VALUE!</v>
      </c>
      <c r="I174" s="59" t="e">
        <f t="shared" si="17"/>
        <v>#VALUE!</v>
      </c>
    </row>
    <row r="175" spans="2:9" s="44" customFormat="1" ht="11.25">
      <c r="B175" s="56" t="e">
        <f t="shared" si="12"/>
        <v>#VALUE!</v>
      </c>
      <c r="C175" s="57" t="e">
        <f t="shared" si="13"/>
        <v>#VALUE!</v>
      </c>
      <c r="D175" s="60" t="e">
        <f t="shared" si="18"/>
        <v>#VALUE!</v>
      </c>
      <c r="E175" s="59" t="e">
        <f t="shared" si="16"/>
        <v>#VALUE!</v>
      </c>
      <c r="F175" s="56" t="e">
        <f t="shared" si="14"/>
        <v>#VALUE!</v>
      </c>
      <c r="G175" s="57" t="e">
        <f t="shared" si="15"/>
        <v>#VALUE!</v>
      </c>
      <c r="H175" s="60" t="e">
        <f t="shared" si="19"/>
        <v>#VALUE!</v>
      </c>
      <c r="I175" s="59" t="e">
        <f t="shared" si="17"/>
        <v>#VALUE!</v>
      </c>
    </row>
    <row r="176" spans="2:9" s="44" customFormat="1" ht="11.25">
      <c r="B176" s="56" t="e">
        <f t="shared" si="12"/>
        <v>#VALUE!</v>
      </c>
      <c r="C176" s="57" t="e">
        <f t="shared" si="13"/>
        <v>#VALUE!</v>
      </c>
      <c r="D176" s="60" t="e">
        <f t="shared" si="18"/>
        <v>#VALUE!</v>
      </c>
      <c r="E176" s="59" t="e">
        <f t="shared" si="16"/>
        <v>#VALUE!</v>
      </c>
      <c r="F176" s="56" t="e">
        <f t="shared" si="14"/>
        <v>#VALUE!</v>
      </c>
      <c r="G176" s="57" t="e">
        <f t="shared" si="15"/>
        <v>#VALUE!</v>
      </c>
      <c r="H176" s="60" t="e">
        <f t="shared" si="19"/>
        <v>#VALUE!</v>
      </c>
      <c r="I176" s="59" t="e">
        <f t="shared" si="17"/>
        <v>#VALUE!</v>
      </c>
    </row>
    <row r="177" spans="2:9" s="44" customFormat="1" ht="11.25">
      <c r="B177" s="56" t="e">
        <f t="shared" si="12"/>
        <v>#VALUE!</v>
      </c>
      <c r="C177" s="62" t="e">
        <f t="shared" si="13"/>
        <v>#VALUE!</v>
      </c>
      <c r="D177" s="60" t="e">
        <f t="shared" si="18"/>
        <v>#VALUE!</v>
      </c>
      <c r="E177" s="59" t="e">
        <f t="shared" si="16"/>
        <v>#VALUE!</v>
      </c>
      <c r="F177" s="56" t="e">
        <f t="shared" si="14"/>
        <v>#VALUE!</v>
      </c>
      <c r="G177" s="57" t="e">
        <f t="shared" si="15"/>
        <v>#VALUE!</v>
      </c>
      <c r="H177" s="60" t="e">
        <f t="shared" si="19"/>
        <v>#VALUE!</v>
      </c>
      <c r="I177" s="59" t="e">
        <f t="shared" si="17"/>
        <v>#VALUE!</v>
      </c>
    </row>
    <row r="178" spans="1:12" s="44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44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</sheetData>
  <sheetProtection password="CC1D" sheet="1" objects="1" scenarios="1" selectLockedCells="1"/>
  <mergeCells count="2">
    <mergeCell ref="B79:E79"/>
    <mergeCell ref="F79:I79"/>
  </mergeCells>
  <conditionalFormatting sqref="F11">
    <cfRule type="expression" priority="1" dxfId="0" stopIfTrue="1">
      <formula>OR(D11&gt;0)</formula>
    </cfRule>
    <cfRule type="expression" priority="2" dxfId="1" stopIfTrue="1">
      <formula>OR(D11&lt;=0)</formula>
    </cfRule>
  </conditionalFormatting>
  <conditionalFormatting sqref="B79:I177">
    <cfRule type="expression" priority="3" dxfId="2" stopIfTrue="1">
      <formula>ISERROR(B79)</formula>
    </cfRule>
  </conditionalFormatting>
  <conditionalFormatting sqref="F67">
    <cfRule type="expression" priority="4" dxfId="0" stopIfTrue="1">
      <formula>AND($D$67&lt;0)</formula>
    </cfRule>
    <cfRule type="expression" priority="5" dxfId="1" stopIfTrue="1">
      <formula>AND($D$67&gt;=0)</formula>
    </cfRule>
  </conditionalFormatting>
  <printOptions/>
  <pageMargins left="0.59" right="0.48" top="0.5" bottom="0.44" header="0.5" footer="0.44"/>
  <pageSetup horizontalDpi="300" verticalDpi="300" orientation="portrait" r:id="rId6"/>
  <rowBreaks count="2" manualBreakCount="2">
    <brk id="45" max="11" man="1"/>
    <brk id="78" max="11" man="1"/>
  </rowBreaks>
  <drawing r:id="rId5"/>
  <legacyDrawing r:id="rId4"/>
  <oleObjects>
    <oleObject progId="Equation.DSMT4" shapeId="11638125" r:id="rId2"/>
    <oleObject progId="Visio.Drawing.6" shapeId="120032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.57421875" style="0" customWidth="1"/>
  </cols>
  <sheetData/>
  <sheetProtection password="CC1D" sheet="1" objects="1" scenarios="1" selectLockedCells="1"/>
  <printOptions/>
  <pageMargins left="0.47" right="0.53" top="0.49" bottom="0.49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workbookViewId="0" topLeftCell="A1">
      <selection activeCell="E53" sqref="E53"/>
    </sheetView>
  </sheetViews>
  <sheetFormatPr defaultColWidth="9.140625" defaultRowHeight="12.75"/>
  <sheetData>
    <row r="1" spans="1:9" ht="19.5">
      <c r="A1" s="27" t="s">
        <v>44</v>
      </c>
      <c r="B1" s="25"/>
      <c r="C1" s="25"/>
      <c r="E1" s="25"/>
      <c r="F1" s="26"/>
      <c r="G1" s="25"/>
      <c r="H1" s="25"/>
      <c r="I1" s="25"/>
    </row>
    <row r="2" spans="1:9" ht="15.75">
      <c r="A2" s="1"/>
      <c r="F2" s="2"/>
      <c r="H2" s="22"/>
      <c r="I2" s="36"/>
    </row>
    <row r="3" spans="2:13" ht="12.75">
      <c r="B3" s="3"/>
      <c r="C3" s="23" t="s">
        <v>45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</row>
    <row r="4" spans="2:13" ht="15.75">
      <c r="B4" s="3"/>
      <c r="C4" s="4" t="s">
        <v>17</v>
      </c>
      <c r="D4" s="5">
        <f>A!D13</f>
        <v>25</v>
      </c>
      <c r="E4" s="5">
        <f>D4</f>
        <v>25</v>
      </c>
      <c r="F4" s="5">
        <f aca="true" t="shared" si="0" ref="F4:M4">E4</f>
        <v>25</v>
      </c>
      <c r="G4" s="5">
        <f t="shared" si="0"/>
        <v>25</v>
      </c>
      <c r="H4" s="5">
        <f t="shared" si="0"/>
        <v>25</v>
      </c>
      <c r="I4" s="5">
        <f t="shared" si="0"/>
        <v>25</v>
      </c>
      <c r="J4" s="5">
        <f t="shared" si="0"/>
        <v>25</v>
      </c>
      <c r="K4" s="5">
        <f t="shared" si="0"/>
        <v>25</v>
      </c>
      <c r="L4" s="5">
        <f t="shared" si="0"/>
        <v>25</v>
      </c>
      <c r="M4" s="5">
        <f t="shared" si="0"/>
        <v>25</v>
      </c>
    </row>
    <row r="5" spans="3:13" ht="15.75">
      <c r="C5" s="7" t="s">
        <v>16</v>
      </c>
      <c r="D5" s="5">
        <f>A!D14</f>
        <v>95</v>
      </c>
      <c r="E5" s="5">
        <f aca="true" t="shared" si="1" ref="E5:M10">D5</f>
        <v>95</v>
      </c>
      <c r="F5" s="5">
        <f t="shared" si="1"/>
        <v>95</v>
      </c>
      <c r="G5" s="5">
        <f t="shared" si="1"/>
        <v>95</v>
      </c>
      <c r="H5" s="5">
        <f t="shared" si="1"/>
        <v>95</v>
      </c>
      <c r="I5" s="5">
        <f t="shared" si="1"/>
        <v>95</v>
      </c>
      <c r="J5" s="5">
        <f t="shared" si="1"/>
        <v>95</v>
      </c>
      <c r="K5" s="5">
        <f t="shared" si="1"/>
        <v>95</v>
      </c>
      <c r="L5" s="5">
        <f t="shared" si="1"/>
        <v>95</v>
      </c>
      <c r="M5" s="5">
        <f t="shared" si="1"/>
        <v>95</v>
      </c>
    </row>
    <row r="6" spans="3:13" ht="15.75">
      <c r="C6" s="7" t="s">
        <v>43</v>
      </c>
      <c r="D6" s="8">
        <f>A!D17</f>
        <v>10300</v>
      </c>
      <c r="E6" s="8">
        <f t="shared" si="1"/>
        <v>10300</v>
      </c>
      <c r="F6" s="8">
        <f t="shared" si="1"/>
        <v>10300</v>
      </c>
      <c r="G6" s="8">
        <f t="shared" si="1"/>
        <v>10300</v>
      </c>
      <c r="H6" s="8">
        <f t="shared" si="1"/>
        <v>10300</v>
      </c>
      <c r="I6" s="8">
        <f t="shared" si="1"/>
        <v>10300</v>
      </c>
      <c r="J6" s="8">
        <f t="shared" si="1"/>
        <v>10300</v>
      </c>
      <c r="K6" s="8">
        <f t="shared" si="1"/>
        <v>10300</v>
      </c>
      <c r="L6" s="8">
        <f t="shared" si="1"/>
        <v>10300</v>
      </c>
      <c r="M6" s="8">
        <f t="shared" si="1"/>
        <v>10300</v>
      </c>
    </row>
    <row r="7" spans="3:13" ht="15.75">
      <c r="C7" s="7" t="s">
        <v>7</v>
      </c>
      <c r="D7" s="8">
        <f>A!D18</f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</row>
    <row r="8" spans="3:13" ht="15.75">
      <c r="C8" s="7" t="s">
        <v>8</v>
      </c>
      <c r="D8" s="8">
        <f>A!D11</f>
        <v>20000</v>
      </c>
      <c r="E8" s="8">
        <f t="shared" si="1"/>
        <v>20000</v>
      </c>
      <c r="F8" s="8">
        <f t="shared" si="1"/>
        <v>20000</v>
      </c>
      <c r="G8" s="8">
        <f t="shared" si="1"/>
        <v>20000</v>
      </c>
      <c r="H8" s="8">
        <f t="shared" si="1"/>
        <v>20000</v>
      </c>
      <c r="I8" s="8">
        <f t="shared" si="1"/>
        <v>20000</v>
      </c>
      <c r="J8" s="8">
        <f t="shared" si="1"/>
        <v>20000</v>
      </c>
      <c r="K8" s="8">
        <f t="shared" si="1"/>
        <v>20000</v>
      </c>
      <c r="L8" s="8">
        <f t="shared" si="1"/>
        <v>20000</v>
      </c>
      <c r="M8" s="8">
        <f t="shared" si="1"/>
        <v>20000</v>
      </c>
    </row>
    <row r="9" spans="3:13" ht="12.75">
      <c r="C9" s="10" t="s">
        <v>0</v>
      </c>
      <c r="D9" s="40">
        <f>A!D21</f>
        <v>0.03</v>
      </c>
      <c r="E9" s="40">
        <f t="shared" si="1"/>
        <v>0.03</v>
      </c>
      <c r="F9" s="40">
        <f t="shared" si="1"/>
        <v>0.03</v>
      </c>
      <c r="G9" s="40">
        <f t="shared" si="1"/>
        <v>0.03</v>
      </c>
      <c r="H9" s="40">
        <f t="shared" si="1"/>
        <v>0.03</v>
      </c>
      <c r="I9" s="40">
        <f t="shared" si="1"/>
        <v>0.03</v>
      </c>
      <c r="J9" s="40">
        <f t="shared" si="1"/>
        <v>0.03</v>
      </c>
      <c r="K9" s="40">
        <f t="shared" si="1"/>
        <v>0.03</v>
      </c>
      <c r="L9" s="40">
        <f t="shared" si="1"/>
        <v>0.03</v>
      </c>
      <c r="M9" s="40">
        <f t="shared" si="1"/>
        <v>0.03</v>
      </c>
    </row>
    <row r="10" spans="3:13" ht="12.75">
      <c r="C10" s="11" t="s">
        <v>1</v>
      </c>
      <c r="D10" s="40">
        <f>A!D22</f>
        <v>0.07</v>
      </c>
      <c r="E10" s="40">
        <f t="shared" si="1"/>
        <v>0.07</v>
      </c>
      <c r="F10" s="40">
        <f t="shared" si="1"/>
        <v>0.07</v>
      </c>
      <c r="G10" s="40">
        <f t="shared" si="1"/>
        <v>0.07</v>
      </c>
      <c r="H10" s="40">
        <f t="shared" si="1"/>
        <v>0.07</v>
      </c>
      <c r="I10" s="40">
        <f t="shared" si="1"/>
        <v>0.07</v>
      </c>
      <c r="J10" s="40">
        <f t="shared" si="1"/>
        <v>0.07</v>
      </c>
      <c r="K10" s="40">
        <f t="shared" si="1"/>
        <v>0.07</v>
      </c>
      <c r="L10" s="40">
        <f t="shared" si="1"/>
        <v>0.07</v>
      </c>
      <c r="M10" s="40">
        <f t="shared" si="1"/>
        <v>0.07</v>
      </c>
    </row>
    <row r="11" spans="1:13" ht="15.75">
      <c r="A11" s="39" t="s">
        <v>47</v>
      </c>
      <c r="B11" s="14">
        <f>D14/10</f>
        <v>7</v>
      </c>
      <c r="C11" s="3" t="s">
        <v>46</v>
      </c>
      <c r="D11" s="38">
        <f>D4+D3*$B11</f>
        <v>32</v>
      </c>
      <c r="E11" s="38">
        <f aca="true" t="shared" si="2" ref="E11:M11">E4+E3*$B11</f>
        <v>39</v>
      </c>
      <c r="F11" s="38">
        <f t="shared" si="2"/>
        <v>46</v>
      </c>
      <c r="G11" s="38">
        <f t="shared" si="2"/>
        <v>53</v>
      </c>
      <c r="H11" s="38">
        <f t="shared" si="2"/>
        <v>60</v>
      </c>
      <c r="I11" s="38">
        <f t="shared" si="2"/>
        <v>67</v>
      </c>
      <c r="J11" s="38">
        <f t="shared" si="2"/>
        <v>74</v>
      </c>
      <c r="K11" s="38">
        <f t="shared" si="2"/>
        <v>81</v>
      </c>
      <c r="L11" s="38">
        <f t="shared" si="2"/>
        <v>88</v>
      </c>
      <c r="M11" s="38">
        <f t="shared" si="2"/>
        <v>95</v>
      </c>
    </row>
    <row r="12" spans="2:13" ht="15.75">
      <c r="B12" s="30"/>
      <c r="C12" s="13" t="s">
        <v>23</v>
      </c>
      <c r="D12" s="14">
        <f>D11-D4</f>
        <v>7</v>
      </c>
      <c r="E12" s="14">
        <f aca="true" t="shared" si="3" ref="E12:M12">E11-E4</f>
        <v>14</v>
      </c>
      <c r="F12" s="14">
        <f t="shared" si="3"/>
        <v>21</v>
      </c>
      <c r="G12" s="14">
        <f t="shared" si="3"/>
        <v>28</v>
      </c>
      <c r="H12" s="14">
        <f t="shared" si="3"/>
        <v>35</v>
      </c>
      <c r="I12" s="14">
        <f t="shared" si="3"/>
        <v>42</v>
      </c>
      <c r="J12" s="14">
        <f t="shared" si="3"/>
        <v>49</v>
      </c>
      <c r="K12" s="14">
        <f t="shared" si="3"/>
        <v>56</v>
      </c>
      <c r="L12" s="14">
        <f t="shared" si="3"/>
        <v>63</v>
      </c>
      <c r="M12" s="14">
        <f t="shared" si="3"/>
        <v>70</v>
      </c>
    </row>
    <row r="13" spans="2:13" ht="15.75">
      <c r="B13" s="30"/>
      <c r="C13" s="13" t="s">
        <v>24</v>
      </c>
      <c r="D13" s="14">
        <f>D5-D11</f>
        <v>63</v>
      </c>
      <c r="E13" s="14">
        <f aca="true" t="shared" si="4" ref="E13:M13">E5-E11</f>
        <v>56</v>
      </c>
      <c r="F13" s="14">
        <f t="shared" si="4"/>
        <v>49</v>
      </c>
      <c r="G13" s="14">
        <f t="shared" si="4"/>
        <v>42</v>
      </c>
      <c r="H13" s="14">
        <f t="shared" si="4"/>
        <v>35</v>
      </c>
      <c r="I13" s="14">
        <f t="shared" si="4"/>
        <v>28</v>
      </c>
      <c r="J13" s="14">
        <f t="shared" si="4"/>
        <v>21</v>
      </c>
      <c r="K13" s="14">
        <f t="shared" si="4"/>
        <v>14</v>
      </c>
      <c r="L13" s="14">
        <f t="shared" si="4"/>
        <v>7</v>
      </c>
      <c r="M13" s="14">
        <f t="shared" si="4"/>
        <v>0</v>
      </c>
    </row>
    <row r="14" spans="2:13" ht="12.75">
      <c r="B14" s="30"/>
      <c r="C14" s="13" t="s">
        <v>34</v>
      </c>
      <c r="D14" s="14">
        <f>D5-D4</f>
        <v>70</v>
      </c>
      <c r="E14" s="14">
        <f aca="true" t="shared" si="5" ref="E14:M14">E5-E4</f>
        <v>70</v>
      </c>
      <c r="F14" s="14">
        <f t="shared" si="5"/>
        <v>70</v>
      </c>
      <c r="G14" s="14">
        <f t="shared" si="5"/>
        <v>70</v>
      </c>
      <c r="H14" s="14">
        <f t="shared" si="5"/>
        <v>70</v>
      </c>
      <c r="I14" s="14">
        <f t="shared" si="5"/>
        <v>70</v>
      </c>
      <c r="J14" s="14">
        <f t="shared" si="5"/>
        <v>70</v>
      </c>
      <c r="K14" s="14">
        <f t="shared" si="5"/>
        <v>70</v>
      </c>
      <c r="L14" s="14">
        <f t="shared" si="5"/>
        <v>70</v>
      </c>
      <c r="M14" s="14">
        <f t="shared" si="5"/>
        <v>70</v>
      </c>
    </row>
    <row r="15" spans="2:13" ht="13.5">
      <c r="B15" s="30"/>
      <c r="C15" s="31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15" t="s">
        <v>9</v>
      </c>
      <c r="D16" s="16">
        <f>D10-D9</f>
        <v>0.04000000000000001</v>
      </c>
      <c r="E16" s="16">
        <f aca="true" t="shared" si="6" ref="E16:M16">E10-E9</f>
        <v>0.04000000000000001</v>
      </c>
      <c r="F16" s="16">
        <f t="shared" si="6"/>
        <v>0.04000000000000001</v>
      </c>
      <c r="G16" s="16">
        <f t="shared" si="6"/>
        <v>0.04000000000000001</v>
      </c>
      <c r="H16" s="16">
        <f t="shared" si="6"/>
        <v>0.04000000000000001</v>
      </c>
      <c r="I16" s="16">
        <f t="shared" si="6"/>
        <v>0.04000000000000001</v>
      </c>
      <c r="J16" s="16">
        <f t="shared" si="6"/>
        <v>0.04000000000000001</v>
      </c>
      <c r="K16" s="16">
        <f t="shared" si="6"/>
        <v>0.04000000000000001</v>
      </c>
      <c r="L16" s="16">
        <f t="shared" si="6"/>
        <v>0.04000000000000001</v>
      </c>
      <c r="M16" s="16">
        <f t="shared" si="6"/>
        <v>0.04000000000000001</v>
      </c>
    </row>
    <row r="17" spans="3:13" ht="14.25">
      <c r="C17" s="15" t="s">
        <v>10</v>
      </c>
      <c r="D17" s="17">
        <f>(1+D10)^D12</f>
        <v>1.6057814764784302</v>
      </c>
      <c r="E17" s="17">
        <f aca="true" t="shared" si="7" ref="E17:M17">(1+E10)^E12</f>
        <v>2.578534150201247</v>
      </c>
      <c r="F17" s="17">
        <f t="shared" si="7"/>
        <v>4.140562374860212</v>
      </c>
      <c r="G17" s="17">
        <f t="shared" si="7"/>
        <v>6.6488383637540664</v>
      </c>
      <c r="H17" s="17">
        <f t="shared" si="7"/>
        <v>10.676581484615435</v>
      </c>
      <c r="I17" s="17">
        <f t="shared" si="7"/>
        <v>17.14425678010804</v>
      </c>
      <c r="J17" s="17">
        <f t="shared" si="7"/>
        <v>27.529929965487224</v>
      </c>
      <c r="K17" s="17">
        <f t="shared" si="7"/>
        <v>44.207051587327854</v>
      </c>
      <c r="L17" s="17">
        <f t="shared" si="7"/>
        <v>70.98686456865745</v>
      </c>
      <c r="M17" s="17">
        <f t="shared" si="7"/>
        <v>113.98939219763311</v>
      </c>
    </row>
    <row r="18" spans="3:13" ht="14.25">
      <c r="C18" s="15" t="s">
        <v>11</v>
      </c>
      <c r="D18" s="17">
        <f>(1+D10)^D13</f>
        <v>70.98686456865745</v>
      </c>
      <c r="E18" s="17">
        <f aca="true" t="shared" si="8" ref="E18:M18">(1+E10)^E13</f>
        <v>44.207051587327854</v>
      </c>
      <c r="F18" s="17">
        <f t="shared" si="8"/>
        <v>27.529929965487224</v>
      </c>
      <c r="G18" s="17">
        <f t="shared" si="8"/>
        <v>17.14425678010804</v>
      </c>
      <c r="H18" s="17">
        <f t="shared" si="8"/>
        <v>10.676581484615435</v>
      </c>
      <c r="I18" s="17">
        <f t="shared" si="8"/>
        <v>6.6488383637540664</v>
      </c>
      <c r="J18" s="17">
        <f t="shared" si="8"/>
        <v>4.140562374860212</v>
      </c>
      <c r="K18" s="17">
        <f t="shared" si="8"/>
        <v>2.578534150201247</v>
      </c>
      <c r="L18" s="17">
        <f t="shared" si="8"/>
        <v>1.6057814764784302</v>
      </c>
      <c r="M18" s="17">
        <f t="shared" si="8"/>
        <v>1</v>
      </c>
    </row>
    <row r="19" spans="3:13" ht="14.25">
      <c r="C19" s="15" t="s">
        <v>12</v>
      </c>
      <c r="D19" s="17">
        <f>(1+D9)^D12</f>
        <v>1.22987386542487</v>
      </c>
      <c r="E19" s="17">
        <f aca="true" t="shared" si="9" ref="E19:M19">(1+E9)^E12</f>
        <v>1.512589724855111</v>
      </c>
      <c r="F19" s="17">
        <f t="shared" si="9"/>
        <v>1.8602945717094954</v>
      </c>
      <c r="G19" s="17">
        <f t="shared" si="9"/>
        <v>2.28792767573726</v>
      </c>
      <c r="H19" s="17">
        <f t="shared" si="9"/>
        <v>2.8138624543715225</v>
      </c>
      <c r="I19" s="17">
        <f t="shared" si="9"/>
        <v>3.460695893531816</v>
      </c>
      <c r="J19" s="17">
        <f t="shared" si="9"/>
        <v>4.256219435637948</v>
      </c>
      <c r="K19" s="17">
        <f t="shared" si="9"/>
        <v>5.2346130494045005</v>
      </c>
      <c r="L19" s="17">
        <f t="shared" si="9"/>
        <v>6.43791378507458</v>
      </c>
      <c r="M19" s="17">
        <f t="shared" si="9"/>
        <v>7.917821912121727</v>
      </c>
    </row>
    <row r="20" spans="3:13" ht="14.25">
      <c r="C20" s="15" t="s">
        <v>13</v>
      </c>
      <c r="D20" s="17">
        <f>(1+D9)^D13</f>
        <v>6.43791378507458</v>
      </c>
      <c r="E20" s="17">
        <f aca="true" t="shared" si="10" ref="E20:M20">(1+E9)^E13</f>
        <v>5.2346130494045005</v>
      </c>
      <c r="F20" s="17">
        <f t="shared" si="10"/>
        <v>4.256219435637948</v>
      </c>
      <c r="G20" s="17">
        <f t="shared" si="10"/>
        <v>3.460695893531816</v>
      </c>
      <c r="H20" s="17">
        <f t="shared" si="10"/>
        <v>2.8138624543715225</v>
      </c>
      <c r="I20" s="17">
        <f t="shared" si="10"/>
        <v>2.28792767573726</v>
      </c>
      <c r="J20" s="17">
        <f t="shared" si="10"/>
        <v>1.8602945717094954</v>
      </c>
      <c r="K20" s="17">
        <f t="shared" si="10"/>
        <v>1.512589724855111</v>
      </c>
      <c r="L20" s="17">
        <f t="shared" si="10"/>
        <v>1.22987386542487</v>
      </c>
      <c r="M20" s="17">
        <f t="shared" si="10"/>
        <v>1</v>
      </c>
    </row>
    <row r="21" spans="2:13" ht="14.25">
      <c r="B21" s="18" t="s">
        <v>12</v>
      </c>
      <c r="C21" s="19" t="s">
        <v>14</v>
      </c>
      <c r="D21" s="20">
        <f>D19/D17</f>
        <v>0.7659036322439421</v>
      </c>
      <c r="E21" s="20">
        <f aca="true" t="shared" si="11" ref="E21:M21">E19/E17</f>
        <v>0.5866083738844637</v>
      </c>
      <c r="F21" s="20">
        <f t="shared" si="11"/>
        <v>0.4492854842628231</v>
      </c>
      <c r="G21" s="20">
        <f t="shared" si="11"/>
        <v>0.3441093843113748</v>
      </c>
      <c r="H21" s="20">
        <f t="shared" si="11"/>
        <v>0.2635546273333085</v>
      </c>
      <c r="I21" s="20">
        <f t="shared" si="11"/>
        <v>0.20185744636927955</v>
      </c>
      <c r="J21" s="20">
        <f t="shared" si="11"/>
        <v>0.15460335136971792</v>
      </c>
      <c r="K21" s="20">
        <f t="shared" si="11"/>
        <v>0.11841126837115337</v>
      </c>
      <c r="L21" s="20">
        <f t="shared" si="11"/>
        <v>0.0906916205440786</v>
      </c>
      <c r="M21" s="20">
        <f t="shared" si="11"/>
        <v>0.06946104158879911</v>
      </c>
    </row>
    <row r="22" spans="2:13" ht="14.25">
      <c r="B22" s="18" t="s">
        <v>13</v>
      </c>
      <c r="C22" s="19" t="s">
        <v>15</v>
      </c>
      <c r="D22" s="20">
        <f>D20/D18</f>
        <v>0.0906916205440786</v>
      </c>
      <c r="E22" s="20">
        <f aca="true" t="shared" si="12" ref="E22:M22">E20/E18</f>
        <v>0.11841126837115337</v>
      </c>
      <c r="F22" s="20">
        <f t="shared" si="12"/>
        <v>0.15460335136971792</v>
      </c>
      <c r="G22" s="20">
        <f t="shared" si="12"/>
        <v>0.20185744636927955</v>
      </c>
      <c r="H22" s="20">
        <f t="shared" si="12"/>
        <v>0.2635546273333085</v>
      </c>
      <c r="I22" s="20">
        <f t="shared" si="12"/>
        <v>0.3441093843113748</v>
      </c>
      <c r="J22" s="20">
        <f t="shared" si="12"/>
        <v>0.4492854842628231</v>
      </c>
      <c r="K22" s="20">
        <f t="shared" si="12"/>
        <v>0.5866083738844637</v>
      </c>
      <c r="L22" s="20">
        <f t="shared" si="12"/>
        <v>0.7659036322439421</v>
      </c>
      <c r="M22" s="20">
        <f t="shared" si="12"/>
        <v>1</v>
      </c>
    </row>
    <row r="23" spans="2:13" ht="13.5">
      <c r="B23" s="30"/>
      <c r="C23" s="31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3:13" ht="15.75">
      <c r="C24" s="7" t="s">
        <v>26</v>
      </c>
      <c r="D24" s="37">
        <f>D8*D21*(1-D22)/(1-D21)-D7*D16/(1-D21)</f>
        <v>59500.503773802826</v>
      </c>
      <c r="E24" s="37">
        <f aca="true" t="shared" si="13" ref="E24:M24">E8*E21*(1-E22)/(1-E21)-E7*E16/(1-E21)</f>
        <v>25019.729458725433</v>
      </c>
      <c r="F24" s="37">
        <f t="shared" si="13"/>
        <v>13793.8780191983</v>
      </c>
      <c r="G24" s="37">
        <f t="shared" si="13"/>
        <v>8374.821537405898</v>
      </c>
      <c r="H24" s="37">
        <f t="shared" si="13"/>
        <v>5271.092546666169</v>
      </c>
      <c r="I24" s="37">
        <f t="shared" si="13"/>
        <v>3317.6129797418807</v>
      </c>
      <c r="J24" s="37">
        <f t="shared" si="13"/>
        <v>2014.2570926645383</v>
      </c>
      <c r="K24" s="37">
        <f t="shared" si="13"/>
        <v>1110.5002826411478</v>
      </c>
      <c r="L24" s="37">
        <f t="shared" si="13"/>
        <v>466.96103181151057</v>
      </c>
      <c r="M24" s="37">
        <f t="shared" si="13"/>
        <v>0</v>
      </c>
    </row>
    <row r="26" spans="2:13" ht="15.75">
      <c r="B26" s="12"/>
      <c r="C26" s="29" t="s">
        <v>38</v>
      </c>
      <c r="D26" s="21">
        <f>D6-D24</f>
        <v>-49200.503773802826</v>
      </c>
      <c r="E26" s="21">
        <f aca="true" t="shared" si="14" ref="E26:M26">E6-E24</f>
        <v>-14719.729458725433</v>
      </c>
      <c r="F26" s="21">
        <f t="shared" si="14"/>
        <v>-3493.8780191983005</v>
      </c>
      <c r="G26" s="21">
        <f t="shared" si="14"/>
        <v>1925.1784625941018</v>
      </c>
      <c r="H26" s="21">
        <f t="shared" si="14"/>
        <v>5028.907453333831</v>
      </c>
      <c r="I26" s="21">
        <f t="shared" si="14"/>
        <v>6982.387020258119</v>
      </c>
      <c r="J26" s="21">
        <f t="shared" si="14"/>
        <v>8285.742907335461</v>
      </c>
      <c r="K26" s="21">
        <f t="shared" si="14"/>
        <v>9189.499717358853</v>
      </c>
      <c r="L26" s="21">
        <f t="shared" si="14"/>
        <v>9833.03896818849</v>
      </c>
      <c r="M26" s="21">
        <f t="shared" si="14"/>
        <v>10300</v>
      </c>
    </row>
    <row r="27" spans="2:4" ht="12.75">
      <c r="B27" s="12"/>
      <c r="C27" s="13"/>
      <c r="D27" s="14"/>
    </row>
    <row r="28" spans="2:4" ht="13.5">
      <c r="B28" s="30"/>
      <c r="C28" s="31"/>
      <c r="D28" s="14"/>
    </row>
    <row r="31" spans="2:3" ht="13.5">
      <c r="B31" s="30"/>
      <c r="C31" s="31"/>
    </row>
    <row r="32" spans="5:6" ht="12.75">
      <c r="E32" s="23"/>
      <c r="F32" s="1"/>
    </row>
  </sheetData>
  <conditionalFormatting sqref="F32">
    <cfRule type="expression" priority="1" dxfId="0" stopIfTrue="1">
      <formula>AND($D$26&lt;0)</formula>
    </cfRule>
    <cfRule type="expression" priority="2" dxfId="1" stopIfTrue="1">
      <formula>AND($D$26&gt;=0)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Simon R. Mouer</dc:creator>
  <cp:keywords/>
  <dc:description/>
  <cp:lastModifiedBy>Dr. Simon R. Mouer</cp:lastModifiedBy>
  <cp:lastPrinted>2008-07-30T22:35:04Z</cp:lastPrinted>
  <dcterms:created xsi:type="dcterms:W3CDTF">2008-07-13T20:33:03Z</dcterms:created>
  <dcterms:modified xsi:type="dcterms:W3CDTF">2008-08-02T18:38:47Z</dcterms:modified>
  <cp:category/>
  <cp:version/>
  <cp:contentType/>
  <cp:contentStatus/>
</cp:coreProperties>
</file>